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100" yWindow="700" windowWidth="39600" windowHeight="24500" tabRatio="829"/>
  </bookViews>
  <sheets>
    <sheet name="Ciclo completo" sheetId="1" r:id="rId1"/>
    <sheet name="Unidade Prod. Desmamados UPD" sheetId="3" r:id="rId2"/>
    <sheet name="Unidade Produtora de Leitão UPL" sheetId="2" r:id="rId3"/>
    <sheet name="UPT Unidade Prod. Terminado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4" l="1"/>
  <c r="C22" i="4"/>
  <c r="C27" i="4"/>
  <c r="C31" i="4"/>
  <c r="C32" i="4"/>
  <c r="C34" i="4"/>
  <c r="C41" i="4"/>
  <c r="C33" i="4"/>
  <c r="C40" i="4"/>
  <c r="C39" i="4"/>
  <c r="F44" i="4"/>
  <c r="F47" i="4"/>
  <c r="D44" i="4"/>
  <c r="D47" i="4"/>
  <c r="E38" i="4"/>
  <c r="E31" i="4"/>
  <c r="F30" i="4"/>
  <c r="F31" i="4"/>
  <c r="D30" i="4"/>
  <c r="D31" i="4"/>
  <c r="F27" i="4"/>
  <c r="E27" i="4"/>
  <c r="E32" i="4"/>
  <c r="D25" i="4"/>
  <c r="D27" i="4"/>
  <c r="D32" i="4"/>
  <c r="E22" i="4"/>
  <c r="E34" i="4"/>
  <c r="E45" i="4"/>
  <c r="F21" i="4"/>
  <c r="D21" i="4"/>
  <c r="F20" i="4"/>
  <c r="D20" i="4"/>
  <c r="F17" i="4"/>
  <c r="F22" i="4"/>
  <c r="D17" i="4"/>
  <c r="D22" i="4"/>
  <c r="D39" i="3"/>
  <c r="D44" i="3"/>
  <c r="C39" i="3"/>
  <c r="C44" i="3"/>
  <c r="D33" i="3"/>
  <c r="C33" i="3"/>
  <c r="D28" i="3"/>
  <c r="D34" i="3"/>
  <c r="C28" i="3"/>
  <c r="C34" i="3"/>
  <c r="D22" i="3"/>
  <c r="D35" i="3"/>
  <c r="C22" i="3"/>
  <c r="C35" i="3"/>
  <c r="E32" i="2"/>
  <c r="D32" i="2"/>
  <c r="C32" i="2"/>
  <c r="E27" i="2"/>
  <c r="E33" i="2"/>
  <c r="D27" i="2"/>
  <c r="D33" i="2"/>
  <c r="C27" i="2"/>
  <c r="C33" i="2"/>
  <c r="E21" i="2"/>
  <c r="E34" i="2"/>
  <c r="E39" i="2"/>
  <c r="D21" i="2"/>
  <c r="D34" i="2"/>
  <c r="D39" i="2"/>
  <c r="C21" i="2"/>
  <c r="C38" i="2"/>
  <c r="D34" i="4"/>
  <c r="D45" i="4"/>
  <c r="D33" i="4"/>
  <c r="F33" i="4"/>
  <c r="E41" i="4"/>
  <c r="C45" i="4"/>
  <c r="D49" i="4"/>
  <c r="D48" i="4"/>
  <c r="F32" i="4"/>
  <c r="F34" i="4"/>
  <c r="F49" i="4"/>
  <c r="F48" i="4"/>
  <c r="C44" i="4"/>
  <c r="E33" i="4"/>
  <c r="E40" i="4"/>
  <c r="D46" i="4"/>
  <c r="E44" i="4"/>
  <c r="E39" i="4"/>
  <c r="C45" i="3"/>
  <c r="D36" i="3"/>
  <c r="D46" i="3"/>
  <c r="D45" i="3"/>
  <c r="C36" i="3"/>
  <c r="C42" i="3"/>
  <c r="C40" i="3"/>
  <c r="D42" i="3"/>
  <c r="D40" i="3"/>
  <c r="C41" i="3"/>
  <c r="D41" i="3"/>
  <c r="C35" i="2"/>
  <c r="C40" i="2"/>
  <c r="D38" i="2"/>
  <c r="C34" i="2"/>
  <c r="C39" i="2"/>
  <c r="D35" i="2"/>
  <c r="D40" i="2"/>
  <c r="E38" i="2"/>
  <c r="E35" i="2"/>
  <c r="E40" i="2"/>
  <c r="F45" i="4"/>
  <c r="F46" i="4"/>
  <c r="F50" i="4"/>
  <c r="C47" i="4"/>
  <c r="C46" i="4"/>
  <c r="D50" i="4"/>
  <c r="E47" i="4"/>
  <c r="E46" i="4"/>
  <c r="C46" i="3"/>
  <c r="E50" i="4"/>
  <c r="E49" i="4"/>
  <c r="E48" i="4"/>
  <c r="C50" i="4"/>
  <c r="C49" i="4"/>
  <c r="C48" i="4"/>
</calcChain>
</file>

<file path=xl/comments1.xml><?xml version="1.0" encoding="utf-8"?>
<comments xmlns="http://schemas.openxmlformats.org/spreadsheetml/2006/main">
  <authors>
    <author>user</author>
  </authors>
  <commentList>
    <comment ref="B44" authorId="0">
      <text>
        <r>
          <rPr>
            <sz val="9"/>
            <color rgb="FF000000"/>
            <rFont val="Tahoma"/>
            <family val="2"/>
          </rPr>
          <t>Perdas de animais = 3%</t>
        </r>
      </text>
    </comment>
  </commentList>
</comments>
</file>

<file path=xl/sharedStrings.xml><?xml version="1.0" encoding="utf-8"?>
<sst xmlns="http://schemas.openxmlformats.org/spreadsheetml/2006/main" count="160" uniqueCount="99">
  <si>
    <t>CAMPOS GERAIS</t>
  </si>
  <si>
    <t>SUDOESTE</t>
  </si>
  <si>
    <t>OESTE</t>
  </si>
  <si>
    <t xml:space="preserve">VARIÁVEIS DE CUSTO/N.TERM/PORCA/ANO. </t>
  </si>
  <si>
    <t>Peso de Venda (kg)</t>
  </si>
  <si>
    <t>1. CUSTOS VARIÁVEIS</t>
  </si>
  <si>
    <t xml:space="preserve"> </t>
  </si>
  <si>
    <t>1.1 -  Alimentação</t>
  </si>
  <si>
    <t>1.2 -  Mão-de-obra</t>
  </si>
  <si>
    <t xml:space="preserve">1.3 -  Gastos veterinários    </t>
  </si>
  <si>
    <t>1.4 -  Gastos com transporte</t>
  </si>
  <si>
    <t>1.5 -  Despesas com energia e combustíveis</t>
  </si>
  <si>
    <t xml:space="preserve">1.6 -  Despesas manutenção e conservação  </t>
  </si>
  <si>
    <t xml:space="preserve">1.7 -  Funrural           </t>
  </si>
  <si>
    <t xml:space="preserve">1.8 -  Eventuais          </t>
  </si>
  <si>
    <t>TOTAL CUSTOS VARIÁVEIS</t>
  </si>
  <si>
    <t>2. CUSTOS FIXOS</t>
  </si>
  <si>
    <t>2.1 -  DEPRECIAÇÕES</t>
  </si>
  <si>
    <t xml:space="preserve">   2.1.1 - Depreciação das instalações</t>
  </si>
  <si>
    <t xml:space="preserve">   2.1.2 - Depreciação equip. e cercas</t>
  </si>
  <si>
    <t xml:space="preserve">   TOTAL DEPRECIAÇÕES</t>
  </si>
  <si>
    <t xml:space="preserve">2.2 -  OUTROS CUSTOS FIXOS </t>
  </si>
  <si>
    <t xml:space="preserve">   2.2.1 - Rem.  do capital médio/inst. e equipto.</t>
  </si>
  <si>
    <t xml:space="preserve">   2.2.2 - Remuneração sobre reprodutores  </t>
  </si>
  <si>
    <t xml:space="preserve">   2.2.3 - Remuneração sobre Capital de Giro   </t>
  </si>
  <si>
    <t xml:space="preserve">   TOTAL OUTROS CUSTOS FIXOS</t>
  </si>
  <si>
    <t xml:space="preserve">TOTAL CUSTOS FIXOS </t>
  </si>
  <si>
    <t xml:space="preserve">CUSTO OPERACIONAL  ( 1 + 2.1 ) </t>
  </si>
  <si>
    <t>CUSTO TOTAL ( 1 + 2 )</t>
  </si>
  <si>
    <t>Preço por quilo de suíno vivo</t>
  </si>
  <si>
    <t>Saldo / Custos Variáveis</t>
  </si>
  <si>
    <t xml:space="preserve">Saldo / Custo Operacional </t>
  </si>
  <si>
    <t xml:space="preserve">Saldo / Custo Total </t>
  </si>
  <si>
    <t>FAEP</t>
  </si>
  <si>
    <t xml:space="preserve">  ABRIL / 2013</t>
  </si>
  <si>
    <t>ABRIL / 2013</t>
  </si>
  <si>
    <t xml:space="preserve"> 1. CUSTOS VARIÁVEIS</t>
  </si>
  <si>
    <t>R$ / Animal</t>
  </si>
  <si>
    <t>R$/Animal</t>
  </si>
  <si>
    <t xml:space="preserve"> 1.1 -  Alimentação</t>
  </si>
  <si>
    <t xml:space="preserve"> 1.2 -  Mão-de-obra</t>
  </si>
  <si>
    <t xml:space="preserve"> 1.3 -  Gastos veterinários    </t>
  </si>
  <si>
    <t xml:space="preserve"> 1.4 -  Gastos com transporte</t>
  </si>
  <si>
    <t xml:space="preserve"> 1.5 -  Despesas com energia e combustíveis</t>
  </si>
  <si>
    <t xml:space="preserve"> 1.6 -  Despesas manutenção e conservação  </t>
  </si>
  <si>
    <t xml:space="preserve"> 1.7 -  Funrural           </t>
  </si>
  <si>
    <t xml:space="preserve"> 1.8 -  Eventuais          </t>
  </si>
  <si>
    <t xml:space="preserve"> TOTAL CUSTOS VARIÁVEIS</t>
  </si>
  <si>
    <t xml:space="preserve"> 2. CUSTOS FIXOS</t>
  </si>
  <si>
    <t xml:space="preserve"> 2.1 -  DEPRECIAÇÕES</t>
  </si>
  <si>
    <t xml:space="preserve">    2.1.1 - Depreciação das instalações</t>
  </si>
  <si>
    <t xml:space="preserve">    2.1.2 - Depreciação equipamentos  e cercas</t>
  </si>
  <si>
    <t xml:space="preserve">    TOTAL DEPRECIAÇÕES</t>
  </si>
  <si>
    <t xml:space="preserve"> 2.2 -  OUTROS CUSTOS FIXOS </t>
  </si>
  <si>
    <t xml:space="preserve">    2.2.1 - Rem.  do capital médio/inst. e equiptos.</t>
  </si>
  <si>
    <t xml:space="preserve">    2.2.2 - Remuneração sobre reprodutores  </t>
  </si>
  <si>
    <t xml:space="preserve">    2.2.3 - Remuneração sobre Capital de Giro   </t>
  </si>
  <si>
    <t xml:space="preserve">    TOTAL OUTROS CUSTOS FIXOS</t>
  </si>
  <si>
    <t xml:space="preserve"> TOTAL CUSTOS FIXOS </t>
  </si>
  <si>
    <t xml:space="preserve"> CUSTO OPERACIONAL  ( 1 + 2.1 ) </t>
  </si>
  <si>
    <t xml:space="preserve"> CUSTO TOTAL ( 1 + 2 )</t>
  </si>
  <si>
    <t xml:space="preserve"> Preço do leitão/R$/kg</t>
  </si>
  <si>
    <t xml:space="preserve"> Preço do leitão/suíno vivo</t>
  </si>
  <si>
    <t xml:space="preserve"> Saldo / Custos Variáveis</t>
  </si>
  <si>
    <t xml:space="preserve"> Saldo / Custo Operacional </t>
  </si>
  <si>
    <t xml:space="preserve"> Saldo / Custo Total </t>
  </si>
  <si>
    <t xml:space="preserve"> Preço por suíno vivo c/bonif.de 8%</t>
  </si>
  <si>
    <t xml:space="preserve"> (=) Preço c/bonificação - Custo Operacional</t>
  </si>
  <si>
    <t xml:space="preserve"> (=) Preço c/bonificação - Custo Total</t>
  </si>
  <si>
    <t>Peso de venda (kg) / Animais p/Lote</t>
  </si>
  <si>
    <t>Por Animal</t>
  </si>
  <si>
    <t>Integrado</t>
  </si>
  <si>
    <t>1.1 - Custo do Leitão Comprado</t>
  </si>
  <si>
    <t xml:space="preserve">1.2 - Alimentação </t>
  </si>
  <si>
    <t>1.3 - Mão-de-Obra</t>
  </si>
  <si>
    <t>1.4 - Produtos Veterinários</t>
  </si>
  <si>
    <t>1.5 - Transporte</t>
  </si>
  <si>
    <t xml:space="preserve">1.6 - Energia e Combustível </t>
  </si>
  <si>
    <t>1.7 - Manutenção e Conservação</t>
  </si>
  <si>
    <t xml:space="preserve">1.8 - Funrural  </t>
  </si>
  <si>
    <t>1.9 - Eventuais</t>
  </si>
  <si>
    <t xml:space="preserve">   2.1.2 - Depreciação equipamentos e cercas</t>
  </si>
  <si>
    <t xml:space="preserve">   2.2.2 - Remuneração sobre Capital de Giro   </t>
  </si>
  <si>
    <t>TOTAL OUTROS CUSTOS FIXOS</t>
  </si>
  <si>
    <t>Valor recebido p/produtor R$/cabeça</t>
  </si>
  <si>
    <t>Preço por quilo de leitão/suíno vivo</t>
  </si>
  <si>
    <t>Valor p/animal</t>
  </si>
  <si>
    <t>Receita por Lote (menos 3% perdas)</t>
  </si>
  <si>
    <t>Custo Total por Lote</t>
  </si>
  <si>
    <t>Saldo por Lote</t>
  </si>
  <si>
    <t>Receita por animal (menos 3%)</t>
  </si>
  <si>
    <t>Saldo por animal sob CV</t>
  </si>
  <si>
    <t>Saldo por animal sob CO</t>
  </si>
  <si>
    <t>Saldo por animal sob CT</t>
  </si>
  <si>
    <t>Independente</t>
  </si>
  <si>
    <t>PARANÁ -  UPL - REGIÕES</t>
  </si>
  <si>
    <t>PARANÁ -  CICLO COMPLETO - REGIÕES</t>
  </si>
  <si>
    <t>PARANÁ - UPD - REGIÕES</t>
  </si>
  <si>
    <t>PARANÁ - UPT - TERMINADOR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</si>
</sst>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99"/>
      <name val="Calibri"/>
      <family val="2"/>
    </font>
    <font>
      <b/>
      <sz val="10"/>
      <color rgb="FFFF0000"/>
      <name val="Calibri"/>
      <family val="2"/>
    </font>
    <font>
      <sz val="9"/>
      <color rgb="FF000000"/>
      <name val="Tahoma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1" fillId="2" borderId="1" xfId="0" applyNumberFormat="1" applyFont="1" applyFill="1" applyBorder="1"/>
    <xf numFmtId="164" fontId="1" fillId="5" borderId="1" xfId="0" applyNumberFormat="1" applyFont="1" applyFill="1" applyBorder="1"/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8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4" fontId="1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Border="1"/>
    <xf numFmtId="0" fontId="0" fillId="0" borderId="0" xfId="0" applyFill="1" applyBorder="1"/>
    <xf numFmtId="4" fontId="3" fillId="0" borderId="1" xfId="0" applyNumberFormat="1" applyFont="1" applyFill="1" applyBorder="1"/>
    <xf numFmtId="4" fontId="3" fillId="5" borderId="1" xfId="0" applyNumberFormat="1" applyFont="1" applyFill="1" applyBorder="1"/>
    <xf numFmtId="4" fontId="1" fillId="2" borderId="1" xfId="0" applyNumberFormat="1" applyFont="1" applyFill="1" applyBorder="1"/>
    <xf numFmtId="4" fontId="1" fillId="5" borderId="1" xfId="0" applyNumberFormat="1" applyFont="1" applyFill="1" applyBorder="1"/>
    <xf numFmtId="4" fontId="1" fillId="0" borderId="1" xfId="0" applyNumberFormat="1" applyFont="1" applyFill="1" applyBorder="1"/>
    <xf numFmtId="0" fontId="1" fillId="0" borderId="5" xfId="0" applyFont="1" applyFill="1" applyBorder="1"/>
    <xf numFmtId="4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Font="1" applyFill="1" applyBorder="1"/>
    <xf numFmtId="4" fontId="7" fillId="0" borderId="1" xfId="0" applyNumberFormat="1" applyFont="1" applyFill="1" applyBorder="1"/>
    <xf numFmtId="4" fontId="7" fillId="0" borderId="9" xfId="0" applyNumberFormat="1" applyFont="1" applyFill="1" applyBorder="1"/>
    <xf numFmtId="0" fontId="1" fillId="0" borderId="10" xfId="0" applyFont="1" applyFill="1" applyBorder="1"/>
    <xf numFmtId="4" fontId="7" fillId="0" borderId="11" xfId="0" applyNumberFormat="1" applyFont="1" applyFill="1" applyBorder="1"/>
    <xf numFmtId="4" fontId="7" fillId="0" borderId="12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8" xfId="0" applyFont="1" applyFill="1" applyBorder="1"/>
    <xf numFmtId="0" fontId="1" fillId="3" borderId="5" xfId="0" applyFont="1" applyFill="1" applyBorder="1"/>
    <xf numFmtId="4" fontId="3" fillId="0" borderId="9" xfId="0" applyNumberFormat="1" applyFont="1" applyFill="1" applyBorder="1"/>
    <xf numFmtId="0" fontId="1" fillId="2" borderId="8" xfId="0" applyFont="1" applyFill="1" applyBorder="1"/>
    <xf numFmtId="4" fontId="1" fillId="2" borderId="9" xfId="0" applyNumberFormat="1" applyFont="1" applyFill="1" applyBorder="1"/>
    <xf numFmtId="0" fontId="1" fillId="5" borderId="8" xfId="0" applyFont="1" applyFill="1" applyBorder="1"/>
    <xf numFmtId="4" fontId="1" fillId="5" borderId="9" xfId="0" applyNumberFormat="1" applyFont="1" applyFill="1" applyBorder="1"/>
    <xf numFmtId="0" fontId="5" fillId="4" borderId="10" xfId="0" applyFont="1" applyFill="1" applyBorder="1"/>
    <xf numFmtId="4" fontId="5" fillId="4" borderId="11" xfId="0" applyNumberFormat="1" applyFont="1" applyFill="1" applyBorder="1"/>
    <xf numFmtId="4" fontId="5" fillId="4" borderId="12" xfId="0" applyNumberFormat="1" applyFont="1" applyFill="1" applyBorder="1"/>
    <xf numFmtId="0" fontId="5" fillId="0" borderId="17" xfId="0" applyFont="1" applyFill="1" applyBorder="1"/>
    <xf numFmtId="4" fontId="5" fillId="0" borderId="0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1" fillId="0" borderId="9" xfId="0" applyNumberFormat="1" applyFont="1" applyFill="1" applyBorder="1"/>
    <xf numFmtId="4" fontId="1" fillId="0" borderId="11" xfId="0" applyNumberFormat="1" applyFont="1" applyFill="1" applyBorder="1"/>
    <xf numFmtId="4" fontId="1" fillId="0" borderId="12" xfId="0" applyNumberFormat="1" applyFont="1" applyFill="1" applyBorder="1"/>
    <xf numFmtId="0" fontId="1" fillId="0" borderId="17" xfId="0" applyFont="1" applyFill="1" applyBorder="1"/>
    <xf numFmtId="4" fontId="1" fillId="0" borderId="18" xfId="0" applyNumberFormat="1" applyFont="1" applyFill="1" applyBorder="1"/>
    <xf numFmtId="4" fontId="1" fillId="0" borderId="19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4" fontId="1" fillId="0" borderId="13" xfId="0" applyNumberFormat="1" applyFont="1" applyFill="1" applyBorder="1"/>
    <xf numFmtId="4" fontId="1" fillId="0" borderId="24" xfId="0" applyNumberFormat="1" applyFont="1" applyFill="1" applyBorder="1"/>
    <xf numFmtId="0" fontId="1" fillId="2" borderId="8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2" borderId="9" xfId="0" applyNumberFormat="1" applyFont="1" applyFill="1" applyBorder="1" applyAlignment="1">
      <alignment horizontal="right"/>
    </xf>
    <xf numFmtId="0" fontId="5" fillId="2" borderId="8" xfId="0" applyFont="1" applyFill="1" applyBorder="1"/>
    <xf numFmtId="4" fontId="5" fillId="2" borderId="1" xfId="0" applyNumberFormat="1" applyFont="1" applyFill="1" applyBorder="1"/>
    <xf numFmtId="4" fontId="5" fillId="2" borderId="9" xfId="0" applyNumberFormat="1" applyFont="1" applyFill="1" applyBorder="1"/>
    <xf numFmtId="164" fontId="5" fillId="2" borderId="1" xfId="0" applyNumberFormat="1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3" borderId="5" xfId="0" applyFont="1" applyFill="1" applyBorder="1"/>
    <xf numFmtId="0" fontId="3" fillId="10" borderId="20" xfId="0" applyFont="1" applyFill="1" applyBorder="1"/>
    <xf numFmtId="4" fontId="5" fillId="3" borderId="6" xfId="0" applyNumberFormat="1" applyFont="1" applyFill="1" applyBorder="1"/>
    <xf numFmtId="4" fontId="5" fillId="3" borderId="7" xfId="0" applyNumberFormat="1" applyFont="1" applyFill="1" applyBorder="1"/>
    <xf numFmtId="0" fontId="3" fillId="10" borderId="25" xfId="0" applyFont="1" applyFill="1" applyBorder="1"/>
    <xf numFmtId="4" fontId="1" fillId="3" borderId="26" xfId="0" applyNumberFormat="1" applyFont="1" applyFill="1" applyBorder="1" applyAlignment="1">
      <alignment horizontal="center"/>
    </xf>
    <xf numFmtId="4" fontId="1" fillId="3" borderId="27" xfId="0" applyNumberFormat="1" applyFont="1" applyFill="1" applyBorder="1" applyAlignment="1">
      <alignment horizontal="center"/>
    </xf>
    <xf numFmtId="164" fontId="1" fillId="11" borderId="1" xfId="0" applyNumberFormat="1" applyFont="1" applyFill="1" applyBorder="1"/>
    <xf numFmtId="0" fontId="1" fillId="2" borderId="5" xfId="0" applyFont="1" applyFill="1" applyBorder="1" applyAlignment="1">
      <alignment horizontal="center"/>
    </xf>
    <xf numFmtId="17" fontId="1" fillId="2" borderId="30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164" fontId="4" fillId="0" borderId="9" xfId="0" applyNumberFormat="1" applyFont="1" applyFill="1" applyBorder="1"/>
    <xf numFmtId="0" fontId="1" fillId="2" borderId="10" xfId="0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164" fontId="1" fillId="5" borderId="9" xfId="0" applyNumberFormat="1" applyFont="1" applyFill="1" applyBorder="1"/>
    <xf numFmtId="164" fontId="1" fillId="2" borderId="9" xfId="0" applyNumberFormat="1" applyFont="1" applyFill="1" applyBorder="1"/>
    <xf numFmtId="164" fontId="5" fillId="2" borderId="9" xfId="0" applyNumberFormat="1" applyFont="1" applyFill="1" applyBorder="1"/>
    <xf numFmtId="164" fontId="5" fillId="4" borderId="11" xfId="0" applyNumberFormat="1" applyFont="1" applyFill="1" applyBorder="1"/>
    <xf numFmtId="164" fontId="5" fillId="4" borderId="12" xfId="0" applyNumberFormat="1" applyFont="1" applyFill="1" applyBorder="1"/>
    <xf numFmtId="164" fontId="5" fillId="0" borderId="18" xfId="0" applyNumberFormat="1" applyFont="1" applyFill="1" applyBorder="1"/>
    <xf numFmtId="164" fontId="5" fillId="0" borderId="19" xfId="0" applyNumberFormat="1" applyFont="1" applyFill="1" applyBorder="1"/>
    <xf numFmtId="0" fontId="0" fillId="0" borderId="0" xfId="0" applyFill="1"/>
    <xf numFmtId="0" fontId="6" fillId="6" borderId="5" xfId="0" applyFont="1" applyFill="1" applyBorder="1"/>
    <xf numFmtId="164" fontId="6" fillId="6" borderId="6" xfId="0" applyNumberFormat="1" applyFont="1" applyFill="1" applyBorder="1"/>
    <xf numFmtId="164" fontId="6" fillId="6" borderId="7" xfId="0" applyNumberFormat="1" applyFont="1" applyFill="1" applyBorder="1"/>
    <xf numFmtId="0" fontId="3" fillId="0" borderId="21" xfId="0" applyFont="1" applyFill="1" applyBorder="1"/>
    <xf numFmtId="164" fontId="4" fillId="0" borderId="4" xfId="0" applyNumberFormat="1" applyFont="1" applyFill="1" applyBorder="1"/>
    <xf numFmtId="164" fontId="4" fillId="0" borderId="22" xfId="0" applyNumberFormat="1" applyFont="1" applyFill="1" applyBorder="1"/>
    <xf numFmtId="0" fontId="1" fillId="2" borderId="5" xfId="0" applyFont="1" applyFill="1" applyBorder="1"/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164" fontId="3" fillId="0" borderId="13" xfId="0" applyNumberFormat="1" applyFont="1" applyFill="1" applyBorder="1"/>
    <xf numFmtId="0" fontId="1" fillId="3" borderId="25" xfId="0" applyFont="1" applyFill="1" applyBorder="1"/>
    <xf numFmtId="164" fontId="1" fillId="3" borderId="26" xfId="0" applyNumberFormat="1" applyFont="1" applyFill="1" applyBorder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0" fontId="3" fillId="0" borderId="23" xfId="0" applyFont="1" applyFill="1" applyBorder="1"/>
    <xf numFmtId="164" fontId="3" fillId="0" borderId="24" xfId="0" applyNumberFormat="1" applyFont="1" applyFill="1" applyBorder="1"/>
    <xf numFmtId="164" fontId="3" fillId="0" borderId="9" xfId="0" applyNumberFormat="1" applyFont="1" applyFill="1" applyBorder="1"/>
    <xf numFmtId="164" fontId="1" fillId="11" borderId="9" xfId="0" applyNumberFormat="1" applyFont="1" applyFill="1" applyBorder="1"/>
    <xf numFmtId="164" fontId="1" fillId="4" borderId="11" xfId="0" applyNumberFormat="1" applyFont="1" applyFill="1" applyBorder="1"/>
    <xf numFmtId="164" fontId="1" fillId="4" borderId="12" xfId="0" applyNumberFormat="1" applyFont="1" applyFill="1" applyBorder="1"/>
    <xf numFmtId="0" fontId="1" fillId="7" borderId="5" xfId="0" applyFont="1" applyFill="1" applyBorder="1"/>
    <xf numFmtId="164" fontId="1" fillId="7" borderId="6" xfId="0" applyNumberFormat="1" applyFont="1" applyFill="1" applyBorder="1"/>
    <xf numFmtId="164" fontId="1" fillId="7" borderId="7" xfId="0" applyNumberFormat="1" applyFont="1" applyFill="1" applyBorder="1"/>
    <xf numFmtId="0" fontId="1" fillId="8" borderId="8" xfId="0" applyFont="1" applyFill="1" applyBorder="1"/>
    <xf numFmtId="164" fontId="1" fillId="0" borderId="9" xfId="0" applyNumberFormat="1" applyFont="1" applyFill="1" applyBorder="1"/>
    <xf numFmtId="164" fontId="1" fillId="8" borderId="9" xfId="0" applyNumberFormat="1" applyFont="1" applyFill="1" applyBorder="1"/>
    <xf numFmtId="164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3" fillId="0" borderId="33" xfId="0" applyFont="1" applyFill="1" applyBorder="1"/>
    <xf numFmtId="164" fontId="3" fillId="0" borderId="34" xfId="0" applyNumberFormat="1" applyFont="1" applyFill="1" applyBorder="1"/>
    <xf numFmtId="17" fontId="1" fillId="2" borderId="9" xfId="0" applyNumberFormat="1" applyFont="1" applyFill="1" applyBorder="1" applyAlignment="1">
      <alignment horizontal="center"/>
    </xf>
    <xf numFmtId="0" fontId="2" fillId="9" borderId="8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49" fontId="1" fillId="9" borderId="10" xfId="0" applyNumberFormat="1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12" borderId="10" xfId="0" applyFont="1" applyFill="1" applyBorder="1"/>
    <xf numFmtId="0" fontId="3" fillId="9" borderId="11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2" borderId="11" xfId="0" applyNumberFormat="1" applyFont="1" applyFill="1" applyBorder="1"/>
    <xf numFmtId="4" fontId="1" fillId="2" borderId="12" xfId="0" applyNumberFormat="1" applyFont="1" applyFill="1" applyBorder="1"/>
    <xf numFmtId="164" fontId="7" fillId="5" borderId="1" xfId="0" applyNumberFormat="1" applyFont="1" applyFill="1" applyBorder="1"/>
    <xf numFmtId="164" fontId="7" fillId="5" borderId="9" xfId="0" applyNumberFormat="1" applyFont="1" applyFill="1" applyBorder="1"/>
    <xf numFmtId="164" fontId="7" fillId="0" borderId="1" xfId="0" applyNumberFormat="1" applyFont="1" applyFill="1" applyBorder="1"/>
    <xf numFmtId="164" fontId="7" fillId="0" borderId="9" xfId="0" applyNumberFormat="1" applyFont="1" applyFill="1" applyBorder="1"/>
    <xf numFmtId="164" fontId="7" fillId="0" borderId="11" xfId="0" applyNumberFormat="1" applyFont="1" applyFill="1" applyBorder="1"/>
    <xf numFmtId="164" fontId="7" fillId="0" borderId="12" xfId="0" applyNumberFormat="1" applyFont="1" applyFill="1" applyBorder="1"/>
    <xf numFmtId="4" fontId="7" fillId="0" borderId="4" xfId="0" applyNumberFormat="1" applyFont="1" applyFill="1" applyBorder="1"/>
    <xf numFmtId="4" fontId="7" fillId="0" borderId="22" xfId="0" applyNumberFormat="1" applyFont="1" applyFill="1" applyBorder="1"/>
    <xf numFmtId="4" fontId="7" fillId="5" borderId="1" xfId="0" applyNumberFormat="1" applyFont="1" applyFill="1" applyBorder="1"/>
    <xf numFmtId="0" fontId="0" fillId="0" borderId="0" xfId="0" applyAlignment="1">
      <alignment horizontal="center"/>
    </xf>
    <xf numFmtId="0" fontId="5" fillId="3" borderId="31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1" fillId="3" borderId="28" xfId="0" applyFont="1" applyFill="1" applyBorder="1"/>
    <xf numFmtId="0" fontId="1" fillId="3" borderId="3" xfId="0" applyFont="1" applyFill="1" applyBorder="1"/>
    <xf numFmtId="0" fontId="1" fillId="3" borderId="29" xfId="0" applyFont="1" applyFill="1" applyBorder="1"/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0" fontId="1" fillId="3" borderId="31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17" fontId="10" fillId="2" borderId="30" xfId="0" applyNumberFormat="1" applyFont="1" applyFill="1" applyBorder="1" applyAlignment="1">
      <alignment horizontal="center" vertical="center"/>
    </xf>
    <xf numFmtId="17" fontId="10" fillId="2" borderId="16" xfId="0" applyNumberFormat="1" applyFont="1" applyFill="1" applyBorder="1" applyAlignment="1">
      <alignment horizontal="center" vertical="center"/>
    </xf>
    <xf numFmtId="0" fontId="5" fillId="10" borderId="31" xfId="0" applyFont="1" applyFill="1" applyBorder="1"/>
    <xf numFmtId="0" fontId="5" fillId="10" borderId="15" xfId="0" applyFont="1" applyFill="1" applyBorder="1"/>
    <xf numFmtId="0" fontId="5" fillId="10" borderId="16" xfId="0" applyFont="1" applyFill="1" applyBorder="1"/>
    <xf numFmtId="0" fontId="5" fillId="0" borderId="0" xfId="0" applyFont="1" applyFill="1" applyBorder="1"/>
    <xf numFmtId="49" fontId="1" fillId="2" borderId="15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38100</xdr:rowOff>
    </xdr:from>
    <xdr:to>
      <xdr:col>1</xdr:col>
      <xdr:colOff>1625600</xdr:colOff>
      <xdr:row>5</xdr:row>
      <xdr:rowOff>55970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38100"/>
          <a:ext cx="1600200" cy="906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38100</xdr:rowOff>
    </xdr:from>
    <xdr:to>
      <xdr:col>1</xdr:col>
      <xdr:colOff>1625600</xdr:colOff>
      <xdr:row>5</xdr:row>
      <xdr:rowOff>55970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38100"/>
          <a:ext cx="1600200" cy="906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38100</xdr:rowOff>
    </xdr:from>
    <xdr:to>
      <xdr:col>1</xdr:col>
      <xdr:colOff>1625600</xdr:colOff>
      <xdr:row>5</xdr:row>
      <xdr:rowOff>55970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215900"/>
          <a:ext cx="1600200" cy="894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38100</xdr:rowOff>
    </xdr:from>
    <xdr:to>
      <xdr:col>1</xdr:col>
      <xdr:colOff>1625600</xdr:colOff>
      <xdr:row>6</xdr:row>
      <xdr:rowOff>43270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215900"/>
          <a:ext cx="1600200" cy="89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7" sqref="H7"/>
    </sheetView>
  </sheetViews>
  <sheetFormatPr baseColWidth="10" defaultColWidth="8.83203125" defaultRowHeight="14" x14ac:dyDescent="0"/>
  <cols>
    <col min="1" max="1" width="6.5" customWidth="1"/>
    <col min="2" max="2" width="38.6640625" bestFit="1" customWidth="1"/>
    <col min="3" max="3" width="13.83203125" bestFit="1" customWidth="1"/>
    <col min="5" max="5" width="6" bestFit="1" customWidth="1"/>
  </cols>
  <sheetData>
    <row r="1" spans="1:6">
      <c r="B1" s="145"/>
      <c r="C1" s="145"/>
      <c r="D1" s="145"/>
      <c r="E1" s="145"/>
      <c r="F1" s="145"/>
    </row>
    <row r="2" spans="1:6">
      <c r="B2" s="145"/>
      <c r="C2" s="145"/>
      <c r="D2" s="145"/>
      <c r="E2" s="145"/>
      <c r="F2" s="145"/>
    </row>
    <row r="3" spans="1:6">
      <c r="B3" s="145"/>
      <c r="C3" s="145"/>
      <c r="D3" s="145"/>
      <c r="E3" s="145"/>
      <c r="F3" s="145"/>
    </row>
    <row r="4" spans="1:6">
      <c r="B4" s="145"/>
      <c r="C4" s="145"/>
      <c r="D4" s="145"/>
      <c r="E4" s="145"/>
      <c r="F4" s="145"/>
    </row>
    <row r="5" spans="1:6">
      <c r="B5" s="145"/>
      <c r="C5" s="145"/>
      <c r="D5" s="145"/>
      <c r="E5" s="145"/>
      <c r="F5" s="145"/>
    </row>
    <row r="6" spans="1:6" ht="15" thickBot="1"/>
    <row r="7" spans="1:6" ht="19" thickBot="1">
      <c r="B7" s="152" t="s">
        <v>33</v>
      </c>
      <c r="C7" s="153"/>
      <c r="D7" s="154" t="s">
        <v>35</v>
      </c>
      <c r="E7" s="155"/>
    </row>
    <row r="8" spans="1:6">
      <c r="B8" s="75" t="s">
        <v>96</v>
      </c>
      <c r="C8" s="76" t="s">
        <v>0</v>
      </c>
      <c r="D8" s="76" t="s">
        <v>1</v>
      </c>
      <c r="E8" s="77" t="s">
        <v>2</v>
      </c>
    </row>
    <row r="9" spans="1:6">
      <c r="B9" s="120" t="s">
        <v>3</v>
      </c>
      <c r="C9" s="121">
        <v>26</v>
      </c>
      <c r="D9" s="121">
        <v>25</v>
      </c>
      <c r="E9" s="122">
        <v>24</v>
      </c>
    </row>
    <row r="10" spans="1:6" ht="15" thickBot="1">
      <c r="B10" s="123" t="s">
        <v>4</v>
      </c>
      <c r="C10" s="131">
        <v>105</v>
      </c>
      <c r="D10" s="131">
        <v>100</v>
      </c>
      <c r="E10" s="132">
        <v>105</v>
      </c>
    </row>
    <row r="11" spans="1:6" ht="9.75" customHeight="1" thickBot="1">
      <c r="A11" s="16"/>
      <c r="B11" s="10"/>
      <c r="C11" s="9"/>
      <c r="D11" s="9"/>
      <c r="E11" s="9"/>
    </row>
    <row r="12" spans="1:6">
      <c r="B12" s="156" t="s">
        <v>5</v>
      </c>
      <c r="C12" s="157"/>
      <c r="D12" s="157"/>
      <c r="E12" s="158"/>
    </row>
    <row r="13" spans="1:6">
      <c r="B13" s="34" t="s">
        <v>7</v>
      </c>
      <c r="C13" s="3">
        <v>2.1629999999999998</v>
      </c>
      <c r="D13" s="3">
        <v>2.077</v>
      </c>
      <c r="E13" s="78">
        <v>2.3809999999999998</v>
      </c>
    </row>
    <row r="14" spans="1:6">
      <c r="B14" s="34" t="s">
        <v>8</v>
      </c>
      <c r="C14" s="3">
        <v>0.21299999999999999</v>
      </c>
      <c r="D14" s="3">
        <v>0.158</v>
      </c>
      <c r="E14" s="78">
        <v>0.157</v>
      </c>
    </row>
    <row r="15" spans="1:6">
      <c r="B15" s="34" t="s">
        <v>9</v>
      </c>
      <c r="C15" s="3">
        <v>9.4E-2</v>
      </c>
      <c r="D15" s="3">
        <v>0.14799999999999999</v>
      </c>
      <c r="E15" s="78">
        <v>0.109</v>
      </c>
    </row>
    <row r="16" spans="1:6">
      <c r="B16" s="34" t="s">
        <v>10</v>
      </c>
      <c r="C16" s="3">
        <v>0.161</v>
      </c>
      <c r="D16" s="3">
        <v>0.18099999999999999</v>
      </c>
      <c r="E16" s="78">
        <v>0.153</v>
      </c>
    </row>
    <row r="17" spans="2:5">
      <c r="B17" s="34" t="s">
        <v>11</v>
      </c>
      <c r="C17" s="3">
        <v>0.04</v>
      </c>
      <c r="D17" s="3">
        <v>3.2000000000000001E-2</v>
      </c>
      <c r="E17" s="78">
        <v>2.1000000000000001E-2</v>
      </c>
    </row>
    <row r="18" spans="2:5">
      <c r="B18" s="34" t="s">
        <v>12</v>
      </c>
      <c r="C18" s="3">
        <v>2.1000000000000001E-2</v>
      </c>
      <c r="D18" s="3">
        <v>2.1999999999999999E-2</v>
      </c>
      <c r="E18" s="78">
        <v>2.1000000000000001E-2</v>
      </c>
    </row>
    <row r="19" spans="2:5">
      <c r="B19" s="34" t="s">
        <v>13</v>
      </c>
      <c r="C19" s="3">
        <v>5.7000000000000002E-2</v>
      </c>
      <c r="D19" s="3">
        <v>5.8000000000000003E-2</v>
      </c>
      <c r="E19" s="78">
        <v>5.7000000000000002E-2</v>
      </c>
    </row>
    <row r="20" spans="2:5">
      <c r="B20" s="34" t="s">
        <v>14</v>
      </c>
      <c r="C20" s="3">
        <v>8.1000000000000003E-2</v>
      </c>
      <c r="D20" s="3">
        <v>7.9000000000000001E-2</v>
      </c>
      <c r="E20" s="78">
        <v>8.5000000000000006E-2</v>
      </c>
    </row>
    <row r="21" spans="2:5" ht="15" thickBot="1">
      <c r="B21" s="79" t="s">
        <v>15</v>
      </c>
      <c r="C21" s="80">
        <v>2.8299999999999996</v>
      </c>
      <c r="D21" s="80">
        <v>2.7549999999999999</v>
      </c>
      <c r="E21" s="81">
        <v>2.9839999999999995</v>
      </c>
    </row>
    <row r="22" spans="2:5" ht="9" customHeight="1" thickBot="1">
      <c r="B22" s="11"/>
      <c r="C22" s="14"/>
      <c r="D22" s="14"/>
      <c r="E22" s="14"/>
    </row>
    <row r="23" spans="2:5">
      <c r="B23" s="146" t="s">
        <v>16</v>
      </c>
      <c r="C23" s="147"/>
      <c r="D23" s="147"/>
      <c r="E23" s="148"/>
    </row>
    <row r="24" spans="2:5">
      <c r="B24" s="149" t="s">
        <v>17</v>
      </c>
      <c r="C24" s="150"/>
      <c r="D24" s="150"/>
      <c r="E24" s="151"/>
    </row>
    <row r="25" spans="2:5">
      <c r="B25" s="34" t="s">
        <v>18</v>
      </c>
      <c r="C25" s="3">
        <v>3.2000000000000001E-2</v>
      </c>
      <c r="D25" s="3">
        <v>3.5000000000000003E-2</v>
      </c>
      <c r="E25" s="78">
        <v>3.4000000000000002E-2</v>
      </c>
    </row>
    <row r="26" spans="2:5">
      <c r="B26" s="34" t="s">
        <v>19</v>
      </c>
      <c r="C26" s="3">
        <v>7.5999999999999998E-2</v>
      </c>
      <c r="D26" s="3">
        <v>7.1999999999999995E-2</v>
      </c>
      <c r="E26" s="78">
        <v>7.0999999999999994E-2</v>
      </c>
    </row>
    <row r="27" spans="2:5">
      <c r="B27" s="39" t="s">
        <v>20</v>
      </c>
      <c r="C27" s="5">
        <v>0.108</v>
      </c>
      <c r="D27" s="5">
        <v>0.107</v>
      </c>
      <c r="E27" s="82">
        <v>0.105</v>
      </c>
    </row>
    <row r="28" spans="2:5">
      <c r="B28" s="149" t="s">
        <v>21</v>
      </c>
      <c r="C28" s="150"/>
      <c r="D28" s="150"/>
      <c r="E28" s="151"/>
    </row>
    <row r="29" spans="2:5">
      <c r="B29" s="34" t="s">
        <v>22</v>
      </c>
      <c r="C29" s="3">
        <v>1.0999999999999999E-2</v>
      </c>
      <c r="D29" s="3">
        <v>1.7999999999999999E-2</v>
      </c>
      <c r="E29" s="78">
        <v>1.0999999999999999E-2</v>
      </c>
    </row>
    <row r="30" spans="2:5">
      <c r="B30" s="34" t="s">
        <v>23</v>
      </c>
      <c r="C30" s="3">
        <v>4.0000000000000001E-3</v>
      </c>
      <c r="D30" s="3">
        <v>6.0000000000000001E-3</v>
      </c>
      <c r="E30" s="78">
        <v>4.0000000000000001E-3</v>
      </c>
    </row>
    <row r="31" spans="2:5" ht="15" thickBot="1">
      <c r="B31" s="93" t="s">
        <v>24</v>
      </c>
      <c r="C31" s="94">
        <v>7.0000000000000001E-3</v>
      </c>
      <c r="D31" s="94">
        <v>1.0999999999999999E-2</v>
      </c>
      <c r="E31" s="95">
        <v>7.0000000000000001E-3</v>
      </c>
    </row>
    <row r="32" spans="2:5">
      <c r="B32" s="96" t="s">
        <v>25</v>
      </c>
      <c r="C32" s="97">
        <v>2.1999999999999999E-2</v>
      </c>
      <c r="D32" s="97">
        <v>3.5000000000000003E-2</v>
      </c>
      <c r="E32" s="98">
        <v>2.1999999999999999E-2</v>
      </c>
    </row>
    <row r="33" spans="2:6">
      <c r="B33" s="61" t="s">
        <v>26</v>
      </c>
      <c r="C33" s="64">
        <v>0.13</v>
      </c>
      <c r="D33" s="64">
        <v>0.14200000000000002</v>
      </c>
      <c r="E33" s="84">
        <v>0.127</v>
      </c>
    </row>
    <row r="34" spans="2:6">
      <c r="B34" s="37" t="s">
        <v>27</v>
      </c>
      <c r="C34" s="4">
        <v>2.9379999999999997</v>
      </c>
      <c r="D34" s="4">
        <v>2.8620000000000001</v>
      </c>
      <c r="E34" s="83">
        <v>3.0889999999999995</v>
      </c>
    </row>
    <row r="35" spans="2:6" ht="15" thickBot="1">
      <c r="B35" s="41" t="s">
        <v>28</v>
      </c>
      <c r="C35" s="85">
        <v>2.9599999999999995</v>
      </c>
      <c r="D35" s="85">
        <v>2.8969999999999998</v>
      </c>
      <c r="E35" s="86">
        <v>3.1109999999999998</v>
      </c>
    </row>
    <row r="36" spans="2:6" ht="9" customHeight="1" thickBot="1">
      <c r="B36" s="44"/>
      <c r="C36" s="87"/>
      <c r="D36" s="87"/>
      <c r="E36" s="88"/>
      <c r="F36" s="89"/>
    </row>
    <row r="37" spans="2:6">
      <c r="B37" s="90" t="s">
        <v>29</v>
      </c>
      <c r="C37" s="91">
        <v>2.5</v>
      </c>
      <c r="D37" s="91">
        <v>2.5</v>
      </c>
      <c r="E37" s="92">
        <v>2.5</v>
      </c>
    </row>
    <row r="38" spans="2:6">
      <c r="B38" s="26" t="s">
        <v>30</v>
      </c>
      <c r="C38" s="136">
        <v>-0.32999999999999963</v>
      </c>
      <c r="D38" s="136">
        <v>-0.25499999999999989</v>
      </c>
      <c r="E38" s="137">
        <v>-0.48399999999999954</v>
      </c>
    </row>
    <row r="39" spans="2:6">
      <c r="B39" s="26" t="s">
        <v>31</v>
      </c>
      <c r="C39" s="138">
        <v>-0.43799999999999972</v>
      </c>
      <c r="D39" s="138">
        <v>-0.3620000000000001</v>
      </c>
      <c r="E39" s="139">
        <v>-0.58899999999999952</v>
      </c>
    </row>
    <row r="40" spans="2:6" ht="15" thickBot="1">
      <c r="B40" s="29" t="s">
        <v>32</v>
      </c>
      <c r="C40" s="140">
        <v>-0.45999999999999952</v>
      </c>
      <c r="D40" s="140">
        <v>-0.3969999999999998</v>
      </c>
      <c r="E40" s="141">
        <v>-0.61099999999999977</v>
      </c>
    </row>
  </sheetData>
  <mergeCells count="7">
    <mergeCell ref="B1:F5"/>
    <mergeCell ref="B23:E23"/>
    <mergeCell ref="B24:E24"/>
    <mergeCell ref="B28:E28"/>
    <mergeCell ref="B7:C7"/>
    <mergeCell ref="D7:E7"/>
    <mergeCell ref="B12:E12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9"/>
  <sheetViews>
    <sheetView workbookViewId="0">
      <selection activeCell="A13" sqref="A13"/>
    </sheetView>
  </sheetViews>
  <sheetFormatPr baseColWidth="10" defaultColWidth="8.83203125" defaultRowHeight="14" x14ac:dyDescent="0"/>
  <cols>
    <col min="2" max="2" width="40" bestFit="1" customWidth="1"/>
    <col min="3" max="3" width="10.1640625" bestFit="1" customWidth="1"/>
    <col min="4" max="4" width="11.1640625" bestFit="1" customWidth="1"/>
  </cols>
  <sheetData>
    <row r="3" spans="1:6">
      <c r="B3" s="145"/>
      <c r="C3" s="145"/>
      <c r="D3" s="145"/>
    </row>
    <row r="4" spans="1:6">
      <c r="B4" s="145"/>
      <c r="C4" s="145"/>
      <c r="D4" s="145"/>
    </row>
    <row r="5" spans="1:6">
      <c r="B5" s="145"/>
      <c r="C5" s="145"/>
      <c r="D5" s="145"/>
    </row>
    <row r="6" spans="1:6">
      <c r="B6" s="145"/>
      <c r="C6" s="145"/>
      <c r="D6" s="145"/>
    </row>
    <row r="7" spans="1:6">
      <c r="B7" s="145"/>
      <c r="C7" s="145"/>
      <c r="D7" s="145"/>
    </row>
    <row r="8" spans="1:6" ht="15" thickBot="1">
      <c r="A8" s="17"/>
      <c r="B8" s="17"/>
      <c r="C8" s="17"/>
      <c r="D8" s="17"/>
      <c r="E8" s="17"/>
      <c r="F8" s="17"/>
    </row>
    <row r="9" spans="1:6" ht="18">
      <c r="A9" s="17"/>
      <c r="B9" s="152" t="s">
        <v>33</v>
      </c>
      <c r="C9" s="153"/>
      <c r="D9" s="126" t="s">
        <v>35</v>
      </c>
      <c r="E9" s="17"/>
      <c r="F9" s="17"/>
    </row>
    <row r="10" spans="1:6">
      <c r="A10" s="17"/>
      <c r="B10" s="127" t="s">
        <v>97</v>
      </c>
      <c r="C10" s="1" t="s">
        <v>1</v>
      </c>
      <c r="D10" s="128" t="s">
        <v>2</v>
      </c>
      <c r="E10" s="17"/>
      <c r="F10" s="17"/>
    </row>
    <row r="11" spans="1:6" ht="15" thickBot="1">
      <c r="A11" s="17"/>
      <c r="B11" s="123" t="s">
        <v>4</v>
      </c>
      <c r="C11" s="124">
        <v>7</v>
      </c>
      <c r="D11" s="125">
        <v>7</v>
      </c>
      <c r="E11" s="17"/>
      <c r="F11" s="17"/>
    </row>
    <row r="12" spans="1:6" ht="6.75" customHeight="1" thickBot="1">
      <c r="A12" s="17"/>
      <c r="B12" s="10"/>
      <c r="C12" s="9"/>
      <c r="D12" s="9"/>
      <c r="E12" s="17"/>
      <c r="F12" s="17"/>
    </row>
    <row r="13" spans="1:6" ht="15" thickBot="1">
      <c r="A13" s="17"/>
      <c r="B13" s="100" t="s">
        <v>36</v>
      </c>
      <c r="C13" s="101" t="s">
        <v>37</v>
      </c>
      <c r="D13" s="102" t="s">
        <v>38</v>
      </c>
      <c r="E13" s="17"/>
      <c r="F13" s="17"/>
    </row>
    <row r="14" spans="1:6">
      <c r="A14" s="17"/>
      <c r="B14" s="103" t="s">
        <v>39</v>
      </c>
      <c r="C14" s="99">
        <v>26.51</v>
      </c>
      <c r="D14" s="104">
        <v>32.159999999999997</v>
      </c>
      <c r="E14" s="17"/>
      <c r="F14" s="17"/>
    </row>
    <row r="15" spans="1:6">
      <c r="A15" s="17"/>
      <c r="B15" s="34" t="s">
        <v>40</v>
      </c>
      <c r="C15" s="6">
        <v>5.24</v>
      </c>
      <c r="D15" s="105">
        <v>6.29</v>
      </c>
      <c r="E15" s="17"/>
      <c r="F15" s="17"/>
    </row>
    <row r="16" spans="1:6">
      <c r="A16" s="17"/>
      <c r="B16" s="34" t="s">
        <v>41</v>
      </c>
      <c r="C16" s="6">
        <v>12.6</v>
      </c>
      <c r="D16" s="105">
        <v>10.35</v>
      </c>
      <c r="E16" s="17"/>
      <c r="F16" s="17"/>
    </row>
    <row r="17" spans="1:6">
      <c r="A17" s="17"/>
      <c r="B17" s="34" t="s">
        <v>42</v>
      </c>
      <c r="C17" s="6">
        <v>1.1000000000000001</v>
      </c>
      <c r="D17" s="105">
        <v>0.92</v>
      </c>
      <c r="E17" s="17"/>
      <c r="F17" s="17"/>
    </row>
    <row r="18" spans="1:6">
      <c r="A18" s="17"/>
      <c r="B18" s="34" t="s">
        <v>43</v>
      </c>
      <c r="C18" s="6">
        <v>1.26</v>
      </c>
      <c r="D18" s="105">
        <v>1.86</v>
      </c>
      <c r="E18" s="17"/>
      <c r="F18" s="17"/>
    </row>
    <row r="19" spans="1:6">
      <c r="A19" s="17"/>
      <c r="B19" s="34" t="s">
        <v>44</v>
      </c>
      <c r="C19" s="6">
        <v>1.73</v>
      </c>
      <c r="D19" s="105">
        <v>1.8</v>
      </c>
      <c r="E19" s="17"/>
      <c r="F19" s="17"/>
    </row>
    <row r="20" spans="1:6">
      <c r="A20" s="17"/>
      <c r="B20" s="34" t="s">
        <v>45</v>
      </c>
      <c r="C20" s="6">
        <v>1.38</v>
      </c>
      <c r="D20" s="105">
        <v>1.63</v>
      </c>
      <c r="E20" s="17"/>
      <c r="F20" s="17"/>
    </row>
    <row r="21" spans="1:6">
      <c r="A21" s="17"/>
      <c r="B21" s="34" t="s">
        <v>46</v>
      </c>
      <c r="C21" s="6">
        <v>1.45</v>
      </c>
      <c r="D21" s="105">
        <v>1.6</v>
      </c>
      <c r="E21" s="17"/>
      <c r="F21" s="17"/>
    </row>
    <row r="22" spans="1:6" ht="15" thickBot="1">
      <c r="A22" s="17"/>
      <c r="B22" s="79" t="s">
        <v>47</v>
      </c>
      <c r="C22" s="80">
        <f>SUM(C14:C21)</f>
        <v>51.27</v>
      </c>
      <c r="D22" s="81">
        <f>SUM(D14:D21)</f>
        <v>56.61</v>
      </c>
      <c r="E22" s="17"/>
      <c r="F22" s="17"/>
    </row>
    <row r="23" spans="1:6" ht="9" customHeight="1" thickBot="1">
      <c r="A23" s="17"/>
      <c r="B23" s="11"/>
      <c r="C23" s="14"/>
      <c r="D23" s="14"/>
      <c r="E23" s="17"/>
      <c r="F23" s="17"/>
    </row>
    <row r="24" spans="1:6">
      <c r="A24" s="17"/>
      <c r="B24" s="146" t="s">
        <v>48</v>
      </c>
      <c r="C24" s="147"/>
      <c r="D24" s="148"/>
      <c r="E24" s="17"/>
      <c r="F24" s="17"/>
    </row>
    <row r="25" spans="1:6">
      <c r="A25" s="17"/>
      <c r="B25" s="149" t="s">
        <v>49</v>
      </c>
      <c r="C25" s="150"/>
      <c r="D25" s="151"/>
      <c r="E25" s="17"/>
      <c r="F25" s="17"/>
    </row>
    <row r="26" spans="1:6">
      <c r="A26" s="17"/>
      <c r="B26" s="34" t="s">
        <v>50</v>
      </c>
      <c r="C26" s="6">
        <v>2.08</v>
      </c>
      <c r="D26" s="105">
        <v>2.16</v>
      </c>
      <c r="E26" s="17"/>
      <c r="F26" s="17"/>
    </row>
    <row r="27" spans="1:6">
      <c r="A27" s="17"/>
      <c r="B27" s="34" t="s">
        <v>51</v>
      </c>
      <c r="C27" s="6">
        <v>7.93</v>
      </c>
      <c r="D27" s="105">
        <v>8.25</v>
      </c>
      <c r="E27" s="17"/>
      <c r="F27" s="17"/>
    </row>
    <row r="28" spans="1:6">
      <c r="A28" s="17"/>
      <c r="B28" s="37" t="s">
        <v>52</v>
      </c>
      <c r="C28" s="74">
        <f>C26+C27</f>
        <v>10.01</v>
      </c>
      <c r="D28" s="106">
        <f>D26+D27</f>
        <v>10.41</v>
      </c>
      <c r="E28" s="17"/>
      <c r="F28" s="17"/>
    </row>
    <row r="29" spans="1:6">
      <c r="A29" s="17"/>
      <c r="B29" s="149" t="s">
        <v>53</v>
      </c>
      <c r="C29" s="150"/>
      <c r="D29" s="151"/>
      <c r="E29" s="17"/>
      <c r="F29" s="17"/>
    </row>
    <row r="30" spans="1:6">
      <c r="A30" s="17"/>
      <c r="B30" s="34" t="s">
        <v>54</v>
      </c>
      <c r="C30" s="6">
        <v>0.28999999999999998</v>
      </c>
      <c r="D30" s="105">
        <v>0.3</v>
      </c>
      <c r="E30" s="17"/>
      <c r="F30" s="17"/>
    </row>
    <row r="31" spans="1:6">
      <c r="A31" s="17"/>
      <c r="B31" s="34" t="s">
        <v>55</v>
      </c>
      <c r="C31" s="6">
        <v>0.12</v>
      </c>
      <c r="D31" s="105">
        <v>0.1</v>
      </c>
      <c r="E31" s="17"/>
      <c r="F31" s="17"/>
    </row>
    <row r="32" spans="1:6">
      <c r="A32" s="17"/>
      <c r="B32" s="34" t="s">
        <v>56</v>
      </c>
      <c r="C32" s="6">
        <v>0.12</v>
      </c>
      <c r="D32" s="105">
        <v>0.14000000000000001</v>
      </c>
      <c r="E32" s="17"/>
      <c r="F32" s="17"/>
    </row>
    <row r="33" spans="1:6">
      <c r="A33" s="17"/>
      <c r="B33" s="37" t="s">
        <v>57</v>
      </c>
      <c r="C33" s="74">
        <f>SUM(C30:C32)</f>
        <v>0.53</v>
      </c>
      <c r="D33" s="106">
        <f>SUM(D30:D32)</f>
        <v>0.54</v>
      </c>
      <c r="E33" s="17"/>
      <c r="F33" s="17"/>
    </row>
    <row r="34" spans="1:6">
      <c r="A34" s="17"/>
      <c r="B34" s="61" t="s">
        <v>58</v>
      </c>
      <c r="C34" s="4">
        <f>C28+C33</f>
        <v>10.54</v>
      </c>
      <c r="D34" s="83">
        <f>D28+D33</f>
        <v>10.95</v>
      </c>
      <c r="E34" s="17"/>
      <c r="F34" s="17"/>
    </row>
    <row r="35" spans="1:6">
      <c r="A35" s="17"/>
      <c r="B35" s="37" t="s">
        <v>59</v>
      </c>
      <c r="C35" s="74">
        <f>C22+C28</f>
        <v>61.28</v>
      </c>
      <c r="D35" s="106">
        <f>D22+D28</f>
        <v>67.02</v>
      </c>
      <c r="E35" s="17"/>
      <c r="F35" s="17"/>
    </row>
    <row r="36" spans="1:6" ht="15" thickBot="1">
      <c r="A36" s="17"/>
      <c r="B36" s="41" t="s">
        <v>60</v>
      </c>
      <c r="C36" s="107">
        <f>C22+C34</f>
        <v>61.81</v>
      </c>
      <c r="D36" s="108">
        <f>D22+D34</f>
        <v>67.56</v>
      </c>
      <c r="E36" s="17"/>
      <c r="F36" s="17"/>
    </row>
    <row r="37" spans="1:6" ht="9" customHeight="1" thickBot="1">
      <c r="A37" s="17"/>
      <c r="B37" s="15"/>
      <c r="C37" s="14"/>
      <c r="D37" s="14"/>
      <c r="E37" s="17"/>
      <c r="F37" s="17"/>
    </row>
    <row r="38" spans="1:6">
      <c r="A38" s="17"/>
      <c r="B38" s="109" t="s">
        <v>61</v>
      </c>
      <c r="C38" s="110">
        <v>8.5500000000000007</v>
      </c>
      <c r="D38" s="111">
        <v>10.130000000000001</v>
      </c>
      <c r="E38" s="17"/>
      <c r="F38" s="17"/>
    </row>
    <row r="39" spans="1:6">
      <c r="A39" s="17"/>
      <c r="B39" s="112" t="s">
        <v>62</v>
      </c>
      <c r="C39" s="8">
        <f>C11*C38</f>
        <v>59.850000000000009</v>
      </c>
      <c r="D39" s="114">
        <f>D11*D38</f>
        <v>70.910000000000011</v>
      </c>
      <c r="E39" s="17"/>
      <c r="F39" s="17"/>
    </row>
    <row r="40" spans="1:6">
      <c r="A40" s="17"/>
      <c r="B40" s="39" t="s">
        <v>63</v>
      </c>
      <c r="C40" s="7">
        <f>C39-C22</f>
        <v>8.5800000000000054</v>
      </c>
      <c r="D40" s="113">
        <f>D39-D22</f>
        <v>14.300000000000011</v>
      </c>
      <c r="E40" s="17"/>
      <c r="F40" s="17"/>
    </row>
    <row r="41" spans="1:6">
      <c r="A41" s="17"/>
      <c r="B41" s="26" t="s">
        <v>64</v>
      </c>
      <c r="C41" s="138">
        <f>C39-C35</f>
        <v>-1.4299999999999926</v>
      </c>
      <c r="D41" s="113">
        <f>D39-D35</f>
        <v>3.8900000000000148</v>
      </c>
      <c r="E41" s="17"/>
      <c r="F41" s="17"/>
    </row>
    <row r="42" spans="1:6">
      <c r="A42" s="17"/>
      <c r="B42" s="26" t="s">
        <v>65</v>
      </c>
      <c r="C42" s="138">
        <f>C39-C36</f>
        <v>-1.9599999999999937</v>
      </c>
      <c r="D42" s="113">
        <f>D39-D36</f>
        <v>3.3500000000000085</v>
      </c>
      <c r="E42" s="17"/>
      <c r="F42" s="17"/>
    </row>
    <row r="43" spans="1:6" ht="6" customHeight="1">
      <c r="A43" s="17"/>
      <c r="B43" s="117"/>
      <c r="C43" s="13" t="s">
        <v>6</v>
      </c>
      <c r="D43" s="118" t="s">
        <v>6</v>
      </c>
      <c r="E43" s="17"/>
      <c r="F43" s="17"/>
    </row>
    <row r="44" spans="1:6">
      <c r="A44" s="17"/>
      <c r="B44" s="112" t="s">
        <v>66</v>
      </c>
      <c r="C44" s="8">
        <f>C39*1.08</f>
        <v>64.638000000000019</v>
      </c>
      <c r="D44" s="114">
        <f>D39*1.08</f>
        <v>76.58280000000002</v>
      </c>
      <c r="E44" s="17"/>
      <c r="F44" s="17"/>
    </row>
    <row r="45" spans="1:6">
      <c r="A45" s="17"/>
      <c r="B45" s="26" t="s">
        <v>67</v>
      </c>
      <c r="C45" s="7">
        <f>C44-C35</f>
        <v>3.3580000000000183</v>
      </c>
      <c r="D45" s="113">
        <f>D44-D35</f>
        <v>9.5628000000000242</v>
      </c>
      <c r="E45" s="17"/>
      <c r="F45" s="17"/>
    </row>
    <row r="46" spans="1:6" ht="15" thickBot="1">
      <c r="A46" s="17"/>
      <c r="B46" s="29" t="s">
        <v>68</v>
      </c>
      <c r="C46" s="115">
        <f>C44-C36</f>
        <v>2.8280000000000172</v>
      </c>
      <c r="D46" s="116">
        <f>D44-D36</f>
        <v>9.0228000000000179</v>
      </c>
      <c r="E46" s="17"/>
      <c r="F46" s="17"/>
    </row>
    <row r="47" spans="1:6">
      <c r="A47" s="17"/>
      <c r="B47" s="17"/>
      <c r="C47" s="17"/>
      <c r="D47" s="17"/>
      <c r="E47" s="17"/>
      <c r="F47" s="17"/>
    </row>
    <row r="48" spans="1:6">
      <c r="A48" s="17"/>
      <c r="B48" s="17"/>
      <c r="C48" s="17"/>
      <c r="D48" s="17"/>
      <c r="E48" s="17"/>
      <c r="F48" s="17"/>
    </row>
    <row r="49" spans="1:6">
      <c r="A49" s="17"/>
      <c r="B49" s="17"/>
      <c r="C49" s="17"/>
      <c r="D49" s="17"/>
      <c r="E49" s="17"/>
      <c r="F49" s="17"/>
    </row>
  </sheetData>
  <mergeCells count="5">
    <mergeCell ref="B9:C9"/>
    <mergeCell ref="B24:D24"/>
    <mergeCell ref="B25:D25"/>
    <mergeCell ref="B29:D29"/>
    <mergeCell ref="B3:D7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XFD5"/>
    </sheetView>
  </sheetViews>
  <sheetFormatPr baseColWidth="10" defaultColWidth="8.83203125" defaultRowHeight="14" x14ac:dyDescent="0"/>
  <cols>
    <col min="2" max="2" width="38.6640625" bestFit="1" customWidth="1"/>
    <col min="3" max="3" width="13.83203125" bestFit="1" customWidth="1"/>
    <col min="4" max="4" width="8.83203125" bestFit="1" customWidth="1"/>
    <col min="5" max="5" width="6" bestFit="1" customWidth="1"/>
  </cols>
  <sheetData>
    <row r="1" spans="2:6">
      <c r="B1" s="145"/>
      <c r="C1" s="145"/>
      <c r="D1" s="145"/>
      <c r="E1" s="145"/>
      <c r="F1" s="145"/>
    </row>
    <row r="2" spans="2:6">
      <c r="B2" s="145"/>
      <c r="C2" s="145"/>
      <c r="D2" s="145"/>
      <c r="E2" s="145"/>
      <c r="F2" s="145"/>
    </row>
    <row r="3" spans="2:6">
      <c r="B3" s="145"/>
      <c r="C3" s="145"/>
      <c r="D3" s="145"/>
      <c r="E3" s="145"/>
      <c r="F3" s="145"/>
    </row>
    <row r="4" spans="2:6">
      <c r="B4" s="145"/>
      <c r="C4" s="145"/>
      <c r="D4" s="145"/>
      <c r="E4" s="145"/>
      <c r="F4" s="145"/>
    </row>
    <row r="5" spans="2:6">
      <c r="B5" s="145"/>
      <c r="C5" s="145"/>
      <c r="D5" s="145"/>
      <c r="E5" s="145"/>
      <c r="F5" s="145"/>
    </row>
    <row r="6" spans="2:6" ht="15" thickBot="1"/>
    <row r="7" spans="2:6" ht="18">
      <c r="B7" s="152" t="s">
        <v>33</v>
      </c>
      <c r="C7" s="153"/>
      <c r="D7" s="159" t="s">
        <v>34</v>
      </c>
      <c r="E7" s="160"/>
    </row>
    <row r="8" spans="2:6">
      <c r="B8" s="33" t="s">
        <v>95</v>
      </c>
      <c r="C8" s="2" t="s">
        <v>0</v>
      </c>
      <c r="D8" s="2" t="s">
        <v>1</v>
      </c>
      <c r="E8" s="119" t="s">
        <v>2</v>
      </c>
    </row>
    <row r="9" spans="2:6">
      <c r="B9" s="120" t="s">
        <v>3</v>
      </c>
      <c r="C9" s="121">
        <v>28</v>
      </c>
      <c r="D9" s="121">
        <v>25</v>
      </c>
      <c r="E9" s="122">
        <v>24</v>
      </c>
    </row>
    <row r="10" spans="2:6" ht="15" thickBot="1">
      <c r="B10" s="123" t="s">
        <v>4</v>
      </c>
      <c r="C10" s="124">
        <v>22</v>
      </c>
      <c r="D10" s="124">
        <v>23</v>
      </c>
      <c r="E10" s="125">
        <v>22</v>
      </c>
    </row>
    <row r="11" spans="2:6" ht="6.75" customHeight="1" thickBot="1">
      <c r="B11" s="10"/>
      <c r="C11" s="9"/>
      <c r="D11" s="9"/>
      <c r="E11" s="9"/>
    </row>
    <row r="12" spans="2:6">
      <c r="B12" s="156" t="s">
        <v>5</v>
      </c>
      <c r="C12" s="157"/>
      <c r="D12" s="157"/>
      <c r="E12" s="158"/>
    </row>
    <row r="13" spans="2:6">
      <c r="B13" s="34" t="s">
        <v>7</v>
      </c>
      <c r="C13" s="3">
        <v>2.9220000000000002</v>
      </c>
      <c r="D13" s="3">
        <v>2.8860000000000001</v>
      </c>
      <c r="E13" s="78">
        <v>3.08</v>
      </c>
    </row>
    <row r="14" spans="2:6">
      <c r="B14" s="34" t="s">
        <v>8</v>
      </c>
      <c r="C14" s="3">
        <v>0.435</v>
      </c>
      <c r="D14" s="3">
        <v>0.42</v>
      </c>
      <c r="E14" s="78">
        <v>0.56599999999999995</v>
      </c>
    </row>
    <row r="15" spans="2:6">
      <c r="B15" s="34" t="s">
        <v>9</v>
      </c>
      <c r="C15" s="3">
        <v>0.439</v>
      </c>
      <c r="D15" s="3">
        <v>0.52800000000000002</v>
      </c>
      <c r="E15" s="78">
        <v>0.48199999999999998</v>
      </c>
    </row>
    <row r="16" spans="2:6">
      <c r="B16" s="34" t="s">
        <v>10</v>
      </c>
      <c r="C16" s="3">
        <v>0.14199999999999999</v>
      </c>
      <c r="D16" s="3">
        <v>0.16</v>
      </c>
      <c r="E16" s="78">
        <v>0.14000000000000001</v>
      </c>
    </row>
    <row r="17" spans="1:6">
      <c r="B17" s="34" t="s">
        <v>11</v>
      </c>
      <c r="C17" s="3">
        <v>0.13400000000000001</v>
      </c>
      <c r="D17" s="3">
        <v>6.3E-2</v>
      </c>
      <c r="E17" s="78">
        <v>7.6999999999999999E-2</v>
      </c>
    </row>
    <row r="18" spans="1:6">
      <c r="B18" s="34" t="s">
        <v>12</v>
      </c>
      <c r="C18" s="3">
        <v>0.122</v>
      </c>
      <c r="D18" s="3">
        <v>8.5999999999999993E-2</v>
      </c>
      <c r="E18" s="78">
        <v>9.4E-2</v>
      </c>
    </row>
    <row r="19" spans="1:6">
      <c r="B19" s="34" t="s">
        <v>13</v>
      </c>
      <c r="C19" s="3">
        <v>9.1999999999999998E-2</v>
      </c>
      <c r="D19" s="3">
        <v>0.108</v>
      </c>
      <c r="E19" s="78">
        <v>9.1999999999999998E-2</v>
      </c>
    </row>
    <row r="20" spans="1:6">
      <c r="B20" s="34" t="s">
        <v>14</v>
      </c>
      <c r="C20" s="3">
        <v>0.126</v>
      </c>
      <c r="D20" s="3">
        <v>0.124</v>
      </c>
      <c r="E20" s="78">
        <v>0.13300000000000001</v>
      </c>
    </row>
    <row r="21" spans="1:6" ht="15" thickBot="1">
      <c r="B21" s="79" t="s">
        <v>15</v>
      </c>
      <c r="C21" s="80">
        <f>SUM(C13:C20)</f>
        <v>4.4119999999999999</v>
      </c>
      <c r="D21" s="80">
        <f>SUM(D13:D20)</f>
        <v>4.375</v>
      </c>
      <c r="E21" s="81">
        <f>SUM(E13:E20)</f>
        <v>4.6639999999999997</v>
      </c>
    </row>
    <row r="22" spans="1:6" ht="7.5" customHeight="1" thickBot="1">
      <c r="A22" s="17"/>
      <c r="B22" s="11"/>
      <c r="C22" s="14"/>
      <c r="D22" s="14"/>
      <c r="E22" s="14"/>
      <c r="F22" s="17"/>
    </row>
    <row r="23" spans="1:6">
      <c r="B23" s="161" t="s">
        <v>16</v>
      </c>
      <c r="C23" s="162"/>
      <c r="D23" s="162"/>
      <c r="E23" s="163"/>
    </row>
    <row r="24" spans="1:6">
      <c r="B24" s="149" t="s">
        <v>17</v>
      </c>
      <c r="C24" s="150"/>
      <c r="D24" s="150"/>
      <c r="E24" s="151"/>
    </row>
    <row r="25" spans="1:6">
      <c r="B25" s="34" t="s">
        <v>18</v>
      </c>
      <c r="C25" s="3">
        <v>0.26</v>
      </c>
      <c r="D25" s="3">
        <v>0.115</v>
      </c>
      <c r="E25" s="78">
        <v>0.125</v>
      </c>
    </row>
    <row r="26" spans="1:6">
      <c r="B26" s="34" t="s">
        <v>19</v>
      </c>
      <c r="C26" s="3">
        <v>0.20300000000000001</v>
      </c>
      <c r="D26" s="3">
        <v>0.35899999999999999</v>
      </c>
      <c r="E26" s="78">
        <v>0.39100000000000001</v>
      </c>
    </row>
    <row r="27" spans="1:6">
      <c r="B27" s="39" t="s">
        <v>20</v>
      </c>
      <c r="C27" s="5">
        <f>SUM(C25:C26)</f>
        <v>0.46300000000000002</v>
      </c>
      <c r="D27" s="5">
        <f>SUM(D25:D26)</f>
        <v>0.47399999999999998</v>
      </c>
      <c r="E27" s="82">
        <f>SUM(E25:E26)</f>
        <v>0.51600000000000001</v>
      </c>
    </row>
    <row r="28" spans="1:6">
      <c r="B28" s="149" t="s">
        <v>21</v>
      </c>
      <c r="C28" s="150"/>
      <c r="D28" s="150"/>
      <c r="E28" s="151"/>
    </row>
    <row r="29" spans="1:6">
      <c r="B29" s="34" t="s">
        <v>22</v>
      </c>
      <c r="C29" s="3">
        <v>2.4E-2</v>
      </c>
      <c r="D29" s="3">
        <v>2.9000000000000001E-2</v>
      </c>
      <c r="E29" s="78">
        <v>3.1E-2</v>
      </c>
    </row>
    <row r="30" spans="1:6">
      <c r="B30" s="34" t="s">
        <v>23</v>
      </c>
      <c r="C30" s="3">
        <v>6.0000000000000001E-3</v>
      </c>
      <c r="D30" s="3">
        <v>1.0999999999999999E-2</v>
      </c>
      <c r="E30" s="78">
        <v>1.2E-2</v>
      </c>
    </row>
    <row r="31" spans="1:6">
      <c r="B31" s="34" t="s">
        <v>24</v>
      </c>
      <c r="C31" s="3">
        <v>7.0000000000000001E-3</v>
      </c>
      <c r="D31" s="3">
        <v>1.2E-2</v>
      </c>
      <c r="E31" s="78">
        <v>1.2999999999999999E-2</v>
      </c>
    </row>
    <row r="32" spans="1:6">
      <c r="B32" s="37" t="s">
        <v>25</v>
      </c>
      <c r="C32" s="4">
        <f>SUM(C29:C31)</f>
        <v>3.6999999999999998E-2</v>
      </c>
      <c r="D32" s="4">
        <f>SUM(D29:D31)</f>
        <v>5.2000000000000005E-2</v>
      </c>
      <c r="E32" s="83">
        <f>SUM(E29:E31)</f>
        <v>5.5999999999999994E-2</v>
      </c>
    </row>
    <row r="33" spans="1:6">
      <c r="B33" s="61" t="s">
        <v>26</v>
      </c>
      <c r="C33" s="64">
        <f>C27+C32</f>
        <v>0.5</v>
      </c>
      <c r="D33" s="64">
        <f>D27+D32</f>
        <v>0.52600000000000002</v>
      </c>
      <c r="E33" s="84">
        <f>E27+E32</f>
        <v>0.57200000000000006</v>
      </c>
    </row>
    <row r="34" spans="1:6">
      <c r="B34" s="37" t="s">
        <v>27</v>
      </c>
      <c r="C34" s="4">
        <f>C21+C27</f>
        <v>4.875</v>
      </c>
      <c r="D34" s="4">
        <f>D21+D27</f>
        <v>4.8490000000000002</v>
      </c>
      <c r="E34" s="83">
        <f>E21+E27</f>
        <v>5.18</v>
      </c>
    </row>
    <row r="35" spans="1:6" ht="15" thickBot="1">
      <c r="B35" s="41" t="s">
        <v>28</v>
      </c>
      <c r="C35" s="85">
        <f>C21+C33</f>
        <v>4.9119999999999999</v>
      </c>
      <c r="D35" s="85">
        <f>D21+D33</f>
        <v>4.9009999999999998</v>
      </c>
      <c r="E35" s="86">
        <f>E21+E33</f>
        <v>5.2359999999999998</v>
      </c>
    </row>
    <row r="36" spans="1:6" ht="8.25" customHeight="1" thickBot="1">
      <c r="A36" s="16"/>
      <c r="B36" s="164"/>
      <c r="C36" s="164"/>
      <c r="D36" s="164"/>
      <c r="E36" s="164"/>
      <c r="F36" s="16"/>
    </row>
    <row r="37" spans="1:6">
      <c r="B37" s="90" t="s">
        <v>29</v>
      </c>
      <c r="C37" s="91">
        <v>4</v>
      </c>
      <c r="D37" s="91">
        <v>4.68</v>
      </c>
      <c r="E37" s="92">
        <v>4</v>
      </c>
    </row>
    <row r="38" spans="1:6">
      <c r="B38" s="26" t="s">
        <v>30</v>
      </c>
      <c r="C38" s="136">
        <f>C37-C21</f>
        <v>-0.41199999999999992</v>
      </c>
      <c r="D38" s="5">
        <f>D37-D21</f>
        <v>0.30499999999999972</v>
      </c>
      <c r="E38" s="137">
        <f>E37-E21</f>
        <v>-0.6639999999999997</v>
      </c>
    </row>
    <row r="39" spans="1:6">
      <c r="B39" s="26" t="s">
        <v>31</v>
      </c>
      <c r="C39" s="138">
        <f>C37-C34</f>
        <v>-0.875</v>
      </c>
      <c r="D39" s="138">
        <f>D37-D34</f>
        <v>-0.16900000000000048</v>
      </c>
      <c r="E39" s="139">
        <f>E37-E34</f>
        <v>-1.1799999999999997</v>
      </c>
    </row>
    <row r="40" spans="1:6" ht="15" thickBot="1">
      <c r="B40" s="29" t="s">
        <v>32</v>
      </c>
      <c r="C40" s="140">
        <f>(C37-C35)</f>
        <v>-0.91199999999999992</v>
      </c>
      <c r="D40" s="140">
        <f>(D37-D35)</f>
        <v>-0.22100000000000009</v>
      </c>
      <c r="E40" s="141">
        <f>(E37-E35)</f>
        <v>-1.2359999999999998</v>
      </c>
    </row>
  </sheetData>
  <mergeCells count="8">
    <mergeCell ref="B28:E28"/>
    <mergeCell ref="B36:E36"/>
    <mergeCell ref="B12:E12"/>
    <mergeCell ref="D7:E7"/>
    <mergeCell ref="B7:C7"/>
    <mergeCell ref="B1:F5"/>
    <mergeCell ref="B23:E23"/>
    <mergeCell ref="B24:E24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0"/>
  <sheetViews>
    <sheetView workbookViewId="0">
      <selection activeCell="A2" sqref="A2:XFD6"/>
    </sheetView>
  </sheetViews>
  <sheetFormatPr baseColWidth="10" defaultColWidth="8.83203125" defaultRowHeight="14" x14ac:dyDescent="0"/>
  <cols>
    <col min="1" max="1" width="5.5" customWidth="1"/>
    <col min="2" max="2" width="38.6640625" bestFit="1" customWidth="1"/>
    <col min="3" max="3" width="12.1640625" bestFit="1" customWidth="1"/>
    <col min="4" max="4" width="9.5" bestFit="1" customWidth="1"/>
    <col min="5" max="5" width="12.1640625" bestFit="1" customWidth="1"/>
    <col min="6" max="6" width="9.5" bestFit="1" customWidth="1"/>
  </cols>
  <sheetData>
    <row r="2" spans="2:6">
      <c r="B2" s="145"/>
      <c r="C2" s="145"/>
      <c r="D2" s="145"/>
      <c r="E2" s="145"/>
      <c r="F2" s="145"/>
    </row>
    <row r="3" spans="2:6">
      <c r="B3" s="145"/>
      <c r="C3" s="145"/>
      <c r="D3" s="145"/>
      <c r="E3" s="145"/>
      <c r="F3" s="145"/>
    </row>
    <row r="4" spans="2:6">
      <c r="B4" s="145"/>
      <c r="C4" s="145"/>
      <c r="D4" s="145"/>
      <c r="E4" s="145"/>
      <c r="F4" s="145"/>
    </row>
    <row r="5" spans="2:6">
      <c r="B5" s="145"/>
      <c r="C5" s="145"/>
      <c r="D5" s="145"/>
      <c r="E5" s="145"/>
      <c r="F5" s="145"/>
    </row>
    <row r="6" spans="2:6">
      <c r="B6" s="145"/>
      <c r="C6" s="145"/>
      <c r="D6" s="145"/>
      <c r="E6" s="145"/>
      <c r="F6" s="145"/>
    </row>
    <row r="7" spans="2:6" ht="15" thickBot="1"/>
    <row r="8" spans="2:6">
      <c r="B8" s="32" t="s">
        <v>33</v>
      </c>
      <c r="C8" s="165" t="s">
        <v>35</v>
      </c>
      <c r="D8" s="165"/>
      <c r="E8" s="165"/>
      <c r="F8" s="166"/>
    </row>
    <row r="9" spans="2:6">
      <c r="B9" s="33" t="s">
        <v>98</v>
      </c>
      <c r="C9" s="167" t="s">
        <v>0</v>
      </c>
      <c r="D9" s="168"/>
      <c r="E9" s="169" t="s">
        <v>2</v>
      </c>
      <c r="F9" s="170"/>
    </row>
    <row r="10" spans="2:6" ht="15" thickBot="1">
      <c r="B10" s="130" t="s">
        <v>69</v>
      </c>
      <c r="C10" s="131">
        <v>120</v>
      </c>
      <c r="D10" s="131">
        <v>640</v>
      </c>
      <c r="E10" s="131">
        <v>115</v>
      </c>
      <c r="F10" s="132">
        <v>700</v>
      </c>
    </row>
    <row r="11" spans="2:6" ht="6.75" customHeight="1" thickBot="1">
      <c r="B11" s="12"/>
      <c r="C11" s="129"/>
      <c r="D11" s="129"/>
      <c r="E11" s="129"/>
      <c r="F11" s="129"/>
    </row>
    <row r="12" spans="2:6">
      <c r="B12" s="35" t="s">
        <v>5</v>
      </c>
      <c r="C12" s="65" t="s">
        <v>70</v>
      </c>
      <c r="D12" s="65" t="s">
        <v>71</v>
      </c>
      <c r="E12" s="65" t="s">
        <v>70</v>
      </c>
      <c r="F12" s="66" t="s">
        <v>71</v>
      </c>
    </row>
    <row r="13" spans="2:6">
      <c r="B13" s="34" t="s">
        <v>72</v>
      </c>
      <c r="C13" s="18">
        <v>88</v>
      </c>
      <c r="D13" s="18"/>
      <c r="E13" s="18">
        <v>88</v>
      </c>
      <c r="F13" s="36"/>
    </row>
    <row r="14" spans="2:6">
      <c r="B14" s="34" t="s">
        <v>73</v>
      </c>
      <c r="C14" s="18">
        <v>146.84</v>
      </c>
      <c r="D14" s="18"/>
      <c r="E14" s="18">
        <v>186.75</v>
      </c>
      <c r="F14" s="36"/>
    </row>
    <row r="15" spans="2:6">
      <c r="B15" s="34" t="s">
        <v>74</v>
      </c>
      <c r="C15" s="18">
        <v>9.23</v>
      </c>
      <c r="D15" s="18">
        <v>9.23</v>
      </c>
      <c r="E15" s="19">
        <v>15.18</v>
      </c>
      <c r="F15" s="36">
        <v>15.18</v>
      </c>
    </row>
    <row r="16" spans="2:6">
      <c r="B16" s="34" t="s">
        <v>75</v>
      </c>
      <c r="C16" s="18">
        <v>0.03</v>
      </c>
      <c r="D16" s="18"/>
      <c r="E16" s="18">
        <v>0.32</v>
      </c>
      <c r="F16" s="36"/>
    </row>
    <row r="17" spans="1:7">
      <c r="B17" s="34" t="s">
        <v>76</v>
      </c>
      <c r="C17" s="18">
        <v>18.690000000000001</v>
      </c>
      <c r="D17" s="18">
        <f>0.036*120</f>
        <v>4.3199999999999994</v>
      </c>
      <c r="E17" s="18">
        <v>18.28</v>
      </c>
      <c r="F17" s="36">
        <f>0.039*115</f>
        <v>4.4850000000000003</v>
      </c>
    </row>
    <row r="18" spans="1:7">
      <c r="B18" s="34" t="s">
        <v>77</v>
      </c>
      <c r="C18" s="18">
        <v>6.01</v>
      </c>
      <c r="D18" s="18">
        <v>6.01</v>
      </c>
      <c r="E18" s="18">
        <v>1.34</v>
      </c>
      <c r="F18" s="36">
        <v>1.34</v>
      </c>
    </row>
    <row r="19" spans="1:7">
      <c r="B19" s="34" t="s">
        <v>78</v>
      </c>
      <c r="C19" s="18">
        <v>3.1</v>
      </c>
      <c r="D19" s="18">
        <v>3.1</v>
      </c>
      <c r="E19" s="18">
        <v>3.21</v>
      </c>
      <c r="F19" s="36">
        <v>3.21</v>
      </c>
    </row>
    <row r="20" spans="1:7">
      <c r="B20" s="34" t="s">
        <v>79</v>
      </c>
      <c r="C20" s="18">
        <v>6.9</v>
      </c>
      <c r="D20" s="18">
        <f>0.012*120</f>
        <v>1.44</v>
      </c>
      <c r="E20" s="18">
        <v>6.61</v>
      </c>
      <c r="F20" s="36">
        <f>0.003*115</f>
        <v>0.34500000000000003</v>
      </c>
    </row>
    <row r="21" spans="1:7">
      <c r="B21" s="34" t="s">
        <v>80</v>
      </c>
      <c r="C21" s="18">
        <v>8.16</v>
      </c>
      <c r="D21" s="18">
        <f>0.006*120</f>
        <v>0.72</v>
      </c>
      <c r="E21" s="18">
        <v>9.39</v>
      </c>
      <c r="F21" s="36">
        <f>0.008*115</f>
        <v>0.92</v>
      </c>
    </row>
    <row r="22" spans="1:7" ht="15" thickBot="1">
      <c r="B22" s="79" t="s">
        <v>15</v>
      </c>
      <c r="C22" s="134">
        <f>SUM(C13:C21)</f>
        <v>286.96000000000004</v>
      </c>
      <c r="D22" s="134">
        <f>SUM(D13:D21)</f>
        <v>24.820000000000004</v>
      </c>
      <c r="E22" s="134">
        <f>SUM(E13:E21)</f>
        <v>329.07999999999993</v>
      </c>
      <c r="F22" s="135">
        <f>SUM(F13:F21)</f>
        <v>25.48</v>
      </c>
    </row>
    <row r="23" spans="1:7" ht="7.5" customHeight="1" thickBot="1">
      <c r="A23" s="17"/>
      <c r="B23" s="11"/>
      <c r="C23" s="133"/>
      <c r="D23" s="133"/>
      <c r="E23" s="133"/>
      <c r="F23" s="133"/>
      <c r="G23" s="17"/>
    </row>
    <row r="24" spans="1:7">
      <c r="B24" s="156" t="s">
        <v>17</v>
      </c>
      <c r="C24" s="157"/>
      <c r="D24" s="157"/>
      <c r="E24" s="157"/>
      <c r="F24" s="158"/>
    </row>
    <row r="25" spans="1:7">
      <c r="B25" s="34" t="s">
        <v>18</v>
      </c>
      <c r="C25" s="18">
        <v>6.9</v>
      </c>
      <c r="D25" s="18">
        <f>8.62</f>
        <v>8.6199999999999992</v>
      </c>
      <c r="E25" s="18">
        <v>7.14</v>
      </c>
      <c r="F25" s="36">
        <v>8.93</v>
      </c>
    </row>
    <row r="26" spans="1:7">
      <c r="B26" s="34" t="s">
        <v>81</v>
      </c>
      <c r="C26" s="18">
        <v>4.3099999999999996</v>
      </c>
      <c r="D26" s="18">
        <v>4.3099999999999996</v>
      </c>
      <c r="E26" s="18">
        <v>4.46</v>
      </c>
      <c r="F26" s="36">
        <v>4.46</v>
      </c>
    </row>
    <row r="27" spans="1:7">
      <c r="B27" s="37" t="s">
        <v>20</v>
      </c>
      <c r="C27" s="20">
        <f>SUM(C25:C26)</f>
        <v>11.21</v>
      </c>
      <c r="D27" s="20">
        <f>SUM(D25:D26)</f>
        <v>12.93</v>
      </c>
      <c r="E27" s="20">
        <f>SUM(E25:E26)</f>
        <v>11.6</v>
      </c>
      <c r="F27" s="38">
        <f>SUM(F25:F26)</f>
        <v>13.39</v>
      </c>
    </row>
    <row r="28" spans="1:7">
      <c r="B28" s="149" t="s">
        <v>21</v>
      </c>
      <c r="C28" s="150"/>
      <c r="D28" s="150"/>
      <c r="E28" s="150"/>
      <c r="F28" s="151"/>
    </row>
    <row r="29" spans="1:7">
      <c r="B29" s="34" t="s">
        <v>22</v>
      </c>
      <c r="C29" s="18">
        <v>0.62</v>
      </c>
      <c r="D29" s="18">
        <v>0.62</v>
      </c>
      <c r="E29" s="18">
        <v>0.64</v>
      </c>
      <c r="F29" s="36">
        <v>0.64</v>
      </c>
    </row>
    <row r="30" spans="1:7">
      <c r="B30" s="34" t="s">
        <v>82</v>
      </c>
      <c r="C30" s="18">
        <v>0.46</v>
      </c>
      <c r="D30" s="18">
        <f>0.001*120</f>
        <v>0.12</v>
      </c>
      <c r="E30" s="18">
        <v>0.52</v>
      </c>
      <c r="F30" s="36">
        <f>0.001*115</f>
        <v>0.115</v>
      </c>
    </row>
    <row r="31" spans="1:7">
      <c r="B31" s="58" t="s">
        <v>83</v>
      </c>
      <c r="C31" s="59">
        <f>SUM(C29:C30)</f>
        <v>1.08</v>
      </c>
      <c r="D31" s="59">
        <f>SUM(D29:D30)</f>
        <v>0.74</v>
      </c>
      <c r="E31" s="59">
        <f>SUM(E29:E30)</f>
        <v>1.1600000000000001</v>
      </c>
      <c r="F31" s="60">
        <f>SUM(F29:F30)</f>
        <v>0.755</v>
      </c>
    </row>
    <row r="32" spans="1:7">
      <c r="B32" s="61" t="s">
        <v>26</v>
      </c>
      <c r="C32" s="62">
        <f>C27+C31</f>
        <v>12.290000000000001</v>
      </c>
      <c r="D32" s="62">
        <f>D27+D31</f>
        <v>13.67</v>
      </c>
      <c r="E32" s="62">
        <f>E27+E31</f>
        <v>12.76</v>
      </c>
      <c r="F32" s="63">
        <f>F27+F31</f>
        <v>14.145000000000001</v>
      </c>
    </row>
    <row r="33" spans="2:6">
      <c r="B33" s="37" t="s">
        <v>27</v>
      </c>
      <c r="C33" s="20">
        <f>C22+C27</f>
        <v>298.17</v>
      </c>
      <c r="D33" s="20">
        <f>D22+D27</f>
        <v>37.75</v>
      </c>
      <c r="E33" s="20">
        <f>E22+E27</f>
        <v>340.67999999999995</v>
      </c>
      <c r="F33" s="38">
        <f>F22+F27</f>
        <v>38.870000000000005</v>
      </c>
    </row>
    <row r="34" spans="2:6" ht="15" thickBot="1">
      <c r="B34" s="41" t="s">
        <v>28</v>
      </c>
      <c r="C34" s="42">
        <f>C22+C32</f>
        <v>299.25000000000006</v>
      </c>
      <c r="D34" s="42">
        <f>D22+D32</f>
        <v>38.49</v>
      </c>
      <c r="E34" s="42">
        <f>E22+E32</f>
        <v>341.83999999999992</v>
      </c>
      <c r="F34" s="43">
        <f>F22+F32</f>
        <v>39.625</v>
      </c>
    </row>
    <row r="35" spans="2:6" ht="10.5" customHeight="1" thickBot="1">
      <c r="B35" s="44"/>
      <c r="C35" s="45"/>
      <c r="D35" s="46"/>
      <c r="E35" s="45"/>
      <c r="F35" s="47"/>
    </row>
    <row r="36" spans="2:6">
      <c r="B36" s="67" t="s">
        <v>84</v>
      </c>
      <c r="C36" s="68"/>
      <c r="D36" s="69">
        <v>19</v>
      </c>
      <c r="E36" s="68"/>
      <c r="F36" s="70">
        <v>19</v>
      </c>
    </row>
    <row r="37" spans="2:6">
      <c r="B37" s="26" t="s">
        <v>85</v>
      </c>
      <c r="C37" s="22">
        <v>2.5</v>
      </c>
      <c r="D37" s="22"/>
      <c r="E37" s="22">
        <v>2.5</v>
      </c>
      <c r="F37" s="48"/>
    </row>
    <row r="38" spans="2:6">
      <c r="B38" s="26" t="s">
        <v>86</v>
      </c>
      <c r="C38" s="22">
        <f>C10*C37</f>
        <v>300</v>
      </c>
      <c r="D38" s="22"/>
      <c r="E38" s="22">
        <f>E10*E37</f>
        <v>287.5</v>
      </c>
      <c r="F38" s="48"/>
    </row>
    <row r="39" spans="2:6">
      <c r="B39" s="39" t="s">
        <v>30</v>
      </c>
      <c r="C39" s="21">
        <f>C38-C22</f>
        <v>13.039999999999964</v>
      </c>
      <c r="D39" s="21"/>
      <c r="E39" s="144">
        <f>E38-E22</f>
        <v>-41.579999999999927</v>
      </c>
      <c r="F39" s="40"/>
    </row>
    <row r="40" spans="2:6">
      <c r="B40" s="26" t="s">
        <v>31</v>
      </c>
      <c r="C40" s="22">
        <f>C38-C33</f>
        <v>1.8299999999999841</v>
      </c>
      <c r="D40" s="22"/>
      <c r="E40" s="27">
        <f>E38-E33</f>
        <v>-53.17999999999995</v>
      </c>
      <c r="F40" s="48"/>
    </row>
    <row r="41" spans="2:6" ht="15" thickBot="1">
      <c r="B41" s="29" t="s">
        <v>32</v>
      </c>
      <c r="C41" s="49">
        <f>C38-C34</f>
        <v>0.74999999999994316</v>
      </c>
      <c r="D41" s="49"/>
      <c r="E41" s="30">
        <f>E38-E34</f>
        <v>-54.339999999999918</v>
      </c>
      <c r="F41" s="50"/>
    </row>
    <row r="42" spans="2:6" ht="8.25" customHeight="1" thickBot="1">
      <c r="B42" s="51"/>
      <c r="C42" s="52"/>
      <c r="D42" s="52"/>
      <c r="E42" s="52"/>
      <c r="F42" s="53"/>
    </row>
    <row r="43" spans="2:6" ht="15" thickBot="1">
      <c r="B43" s="71"/>
      <c r="C43" s="72" t="s">
        <v>94</v>
      </c>
      <c r="D43" s="72" t="s">
        <v>71</v>
      </c>
      <c r="E43" s="72" t="s">
        <v>94</v>
      </c>
      <c r="F43" s="73" t="s">
        <v>71</v>
      </c>
    </row>
    <row r="44" spans="2:6">
      <c r="B44" s="55" t="s">
        <v>87</v>
      </c>
      <c r="C44" s="56">
        <f>C38*(D10*0.97)</f>
        <v>186240</v>
      </c>
      <c r="D44" s="56">
        <f>D36*(0.97*D10)</f>
        <v>11795.199999999999</v>
      </c>
      <c r="E44" s="56">
        <f>E38*(0.97*F10)</f>
        <v>195212.5</v>
      </c>
      <c r="F44" s="57">
        <f>F36*(0.97*F10)</f>
        <v>12901</v>
      </c>
    </row>
    <row r="45" spans="2:6">
      <c r="B45" s="26" t="s">
        <v>88</v>
      </c>
      <c r="C45" s="22">
        <f>C34*D10</f>
        <v>191520.00000000003</v>
      </c>
      <c r="D45" s="22">
        <f>D34*D10</f>
        <v>24633.600000000002</v>
      </c>
      <c r="E45" s="22">
        <f>E34*F10</f>
        <v>239287.99999999994</v>
      </c>
      <c r="F45" s="48">
        <f>F34*F10</f>
        <v>27737.5</v>
      </c>
    </row>
    <row r="46" spans="2:6" ht="15" thickBot="1">
      <c r="B46" s="54" t="s">
        <v>89</v>
      </c>
      <c r="C46" s="142">
        <f>C44-C45</f>
        <v>-5280.0000000000291</v>
      </c>
      <c r="D46" s="142">
        <f>D44-D45</f>
        <v>-12838.400000000003</v>
      </c>
      <c r="E46" s="142">
        <f>E44-E45</f>
        <v>-44075.499999999942</v>
      </c>
      <c r="F46" s="143">
        <f>F44-F45</f>
        <v>-14836.5</v>
      </c>
    </row>
    <row r="47" spans="2:6">
      <c r="B47" s="23" t="s">
        <v>90</v>
      </c>
      <c r="C47" s="24">
        <f>C44/D10</f>
        <v>291</v>
      </c>
      <c r="D47" s="24">
        <f>D44/D10</f>
        <v>18.43</v>
      </c>
      <c r="E47" s="24">
        <f>E44/F10</f>
        <v>278.875</v>
      </c>
      <c r="F47" s="25">
        <f>F44/F10</f>
        <v>18.43</v>
      </c>
    </row>
    <row r="48" spans="2:6">
      <c r="B48" s="26" t="s">
        <v>91</v>
      </c>
      <c r="C48" s="22">
        <f>C47-C22</f>
        <v>4.0399999999999636</v>
      </c>
      <c r="D48" s="27">
        <f>D47-D22</f>
        <v>-6.3900000000000041</v>
      </c>
      <c r="E48" s="27">
        <f>E47-E22</f>
        <v>-50.204999999999927</v>
      </c>
      <c r="F48" s="28">
        <f>F47-F22</f>
        <v>-7.0500000000000007</v>
      </c>
    </row>
    <row r="49" spans="2:6">
      <c r="B49" s="26" t="s">
        <v>92</v>
      </c>
      <c r="C49" s="27">
        <f>C47-C33</f>
        <v>-7.1700000000000159</v>
      </c>
      <c r="D49" s="27">
        <f>D47-D33</f>
        <v>-19.32</v>
      </c>
      <c r="E49" s="27">
        <f>E47-E33</f>
        <v>-61.80499999999995</v>
      </c>
      <c r="F49" s="28">
        <f>F47-F33</f>
        <v>-20.440000000000005</v>
      </c>
    </row>
    <row r="50" spans="2:6" ht="15" thickBot="1">
      <c r="B50" s="29" t="s">
        <v>93</v>
      </c>
      <c r="C50" s="30">
        <f>C47-C34</f>
        <v>-8.2500000000000568</v>
      </c>
      <c r="D50" s="30">
        <f>D47-D34</f>
        <v>-20.060000000000002</v>
      </c>
      <c r="E50" s="30">
        <f>E47-E34</f>
        <v>-62.964999999999918</v>
      </c>
      <c r="F50" s="31">
        <f>F47-F34</f>
        <v>-21.195</v>
      </c>
    </row>
  </sheetData>
  <mergeCells count="6">
    <mergeCell ref="B28:F28"/>
    <mergeCell ref="B2:F6"/>
    <mergeCell ref="C8:F8"/>
    <mergeCell ref="C9:D9"/>
    <mergeCell ref="E9:F9"/>
    <mergeCell ref="B24:F24"/>
  </mergeCells>
  <conditionalFormatting sqref="C42:F42 C39:D41 F39:F41">
    <cfRule type="cellIs" dxfId="0" priority="1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Ciclo completo</vt:lpstr>
      <vt:lpstr>Unidade Prod. Desmamados UPD</vt:lpstr>
      <vt:lpstr>Unidade Produtora de Leitão UPL</vt:lpstr>
      <vt:lpstr>UPT Unidade Prod. Terminados</vt:lpstr>
    </vt:vector>
  </TitlesOfParts>
  <Company>FAEP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Fernando Dias Doliveira</dc:creator>
  <cp:lastModifiedBy>Isaias Antunes</cp:lastModifiedBy>
  <dcterms:created xsi:type="dcterms:W3CDTF">2013-07-02T16:36:30Z</dcterms:created>
  <dcterms:modified xsi:type="dcterms:W3CDTF">2013-07-04T16:53:48Z</dcterms:modified>
</cp:coreProperties>
</file>