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Elisangeles\CANA DE AÇUCAR\workshop consecana\Apresentações - Módulos\"/>
    </mc:Choice>
  </mc:AlternateContent>
  <bookViews>
    <workbookView xWindow="0" yWindow="0" windowWidth="23040" windowHeight="8904"/>
  </bookViews>
  <sheets>
    <sheet name="OUTUBRO" sheetId="2" r:id="rId1"/>
  </sheets>
  <definedNames>
    <definedName name="_xlnm.Print_Area" localSheetId="0">OUTUBRO!$B$2:$O$30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5" i="2" l="1"/>
  <c r="H14" i="2"/>
  <c r="H20" i="2"/>
  <c r="H19" i="2"/>
  <c r="H22" i="2"/>
  <c r="H26" i="2"/>
  <c r="D26" i="2"/>
  <c r="H25" i="2"/>
  <c r="D25" i="2"/>
  <c r="H24" i="2"/>
  <c r="D24" i="2"/>
  <c r="H23" i="2"/>
  <c r="D23" i="2"/>
  <c r="D22" i="2"/>
  <c r="H21" i="2"/>
  <c r="D21" i="2"/>
  <c r="D20" i="2"/>
  <c r="D19" i="2"/>
  <c r="H15" i="2"/>
  <c r="D27" i="2" l="1"/>
  <c r="H28" i="2"/>
  <c r="H29" i="2"/>
  <c r="E21" i="2"/>
  <c r="E26" i="2" l="1"/>
  <c r="H27" i="2"/>
  <c r="E25" i="2"/>
  <c r="E23" i="2"/>
  <c r="E20" i="2"/>
  <c r="E19" i="2"/>
  <c r="E22" i="2"/>
  <c r="E24" i="2"/>
  <c r="E29" i="2" s="1"/>
  <c r="M24" i="2" l="1"/>
  <c r="M22" i="2"/>
  <c r="M23" i="2" s="1"/>
  <c r="E28" i="2"/>
  <c r="E27" i="2"/>
  <c r="M25" i="2"/>
</calcChain>
</file>

<file path=xl/sharedStrings.xml><?xml version="1.0" encoding="utf-8"?>
<sst xmlns="http://schemas.openxmlformats.org/spreadsheetml/2006/main" count="80" uniqueCount="73">
  <si>
    <t>AÇUCAR - ME (TON)</t>
  </si>
  <si>
    <t>AÇUCAR MI (TON)</t>
  </si>
  <si>
    <t>E. ANIDRO. M3 - ME</t>
  </si>
  <si>
    <t>E. ANIDRO. M3 - MI</t>
  </si>
  <si>
    <t>E. HIDRATADO M3 - ME</t>
  </si>
  <si>
    <t>E. HIDRATADO M3 - MI</t>
  </si>
  <si>
    <t>E. AN. O. FINS M3</t>
  </si>
  <si>
    <t>E. HID. O. FINS M3</t>
  </si>
  <si>
    <t>AMI</t>
  </si>
  <si>
    <t>AME</t>
  </si>
  <si>
    <t>EA-of</t>
  </si>
  <si>
    <t>EH-of</t>
  </si>
  <si>
    <t>AME (t ATR/t Açúcar)</t>
  </si>
  <si>
    <t>EA (t ATR / m³ ol)</t>
  </si>
  <si>
    <t>EH (t ATR / m³ ol)</t>
  </si>
  <si>
    <t>EA-of (t ATR / m³ ol)</t>
  </si>
  <si>
    <t>EH-of (t ATR / m³ ol)</t>
  </si>
  <si>
    <t>Fatores Conv.</t>
  </si>
  <si>
    <t>Volumem (Produção)</t>
  </si>
  <si>
    <t>Produtos</t>
  </si>
  <si>
    <t>EAC - ME</t>
  </si>
  <si>
    <t>EAC - MI</t>
  </si>
  <si>
    <t>EHC - ME</t>
  </si>
  <si>
    <t>EHC - MI</t>
  </si>
  <si>
    <t>Média</t>
  </si>
  <si>
    <t>ATR Líq. (R$/Kg)</t>
  </si>
  <si>
    <t>AMI (R$/Sc)</t>
  </si>
  <si>
    <t>AME (R$/Sc)</t>
  </si>
  <si>
    <t>EAC-ME (R$/m³)</t>
  </si>
  <si>
    <t>EAC -MI</t>
  </si>
  <si>
    <t>EA-of (R$/m³)</t>
  </si>
  <si>
    <t>EHC -ME (R$/m³)</t>
  </si>
  <si>
    <t>EHC -MI (R$/m³)</t>
  </si>
  <si>
    <t>EH-of (R$/m³)</t>
  </si>
  <si>
    <t>Mix (%)</t>
  </si>
  <si>
    <t>ATR (t/Mês)</t>
  </si>
  <si>
    <t>Preço prod s/impostos</t>
  </si>
  <si>
    <t>Preço dos produtos PVU s/impostos</t>
  </si>
  <si>
    <t xml:space="preserve">AMI </t>
  </si>
  <si>
    <t xml:space="preserve">AME </t>
  </si>
  <si>
    <t xml:space="preserve">EAC-ME </t>
  </si>
  <si>
    <t xml:space="preserve">EHC -ME </t>
  </si>
  <si>
    <t xml:space="preserve">EHC -MI </t>
  </si>
  <si>
    <t xml:space="preserve">EH-of </t>
  </si>
  <si>
    <t>EA - T Média</t>
  </si>
  <si>
    <t>EH - T Média</t>
  </si>
  <si>
    <t>Preço Líq. ATR por produto</t>
  </si>
  <si>
    <t>Total</t>
  </si>
  <si>
    <t>Volumem mensal comercializados em ATR</t>
  </si>
  <si>
    <t>EA - T Média (R$/m³)</t>
  </si>
  <si>
    <t>EH - T Média (R$/m³)</t>
  </si>
  <si>
    <t>ATR Cana Básica (Kg ATR/t)</t>
  </si>
  <si>
    <t>Preço</t>
  </si>
  <si>
    <t>S/PIS/COFINS</t>
  </si>
  <si>
    <t>Campo</t>
  </si>
  <si>
    <t>C/PIS/COFINS</t>
  </si>
  <si>
    <t>Esteira</t>
  </si>
  <si>
    <t>Dif. Custo Esteira ao Campo %</t>
  </si>
  <si>
    <t>Fator PIS/COFINS</t>
  </si>
  <si>
    <t>OUTUBRO</t>
  </si>
  <si>
    <t>MÊS DE</t>
  </si>
  <si>
    <t>Obs: 1) EAC - ME+MI+of</t>
  </si>
  <si>
    <t xml:space="preserve">             EHC- ME+MI+of</t>
  </si>
  <si>
    <t>PREÇO DO ATR REALIZADO EM OUTUBRO/2021</t>
  </si>
  <si>
    <t>SAFRA 2021/2022   -    PREÇOS EM REAIS A VISTA</t>
  </si>
  <si>
    <t>% Part Custos</t>
  </si>
  <si>
    <t xml:space="preserve">AMI (t ATR/t Açúcar) / % part. </t>
  </si>
  <si>
    <t xml:space="preserve">PRODUTOS </t>
  </si>
  <si>
    <t xml:space="preserve">Fatores :Circular nº1 - safra 2011/2012 </t>
  </si>
  <si>
    <t>EAC -MI (R$/m³)</t>
  </si>
  <si>
    <t>Cana Básica (R$/t)</t>
  </si>
  <si>
    <t>EA - T    =  ( ME + MI +  of)</t>
  </si>
  <si>
    <t>EH - T   =  (ME + MI + of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</si>
</sst>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"/>
    <numFmt numFmtId="165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CC"/>
      <name val="Arial"/>
      <family val="2"/>
    </font>
    <font>
      <sz val="10"/>
      <name val="Arial"/>
      <family val="2"/>
    </font>
    <font>
      <sz val="10"/>
      <color theme="1"/>
      <name val="Abadi Extra Light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2" tint="-0.24994659260841701"/>
      </left>
      <right style="hair">
        <color theme="2" tint="-0.24994659260841701"/>
      </right>
      <top style="thin">
        <color indexed="64"/>
      </top>
      <bottom style="hair">
        <color theme="2" tint="-0.24994659260841701"/>
      </bottom>
      <diagonal/>
    </border>
    <border>
      <left style="hair">
        <color theme="2" tint="-0.24994659260841701"/>
      </left>
      <right/>
      <top style="thin">
        <color indexed="64"/>
      </top>
      <bottom style="hair">
        <color theme="2" tint="-0.24994659260841701"/>
      </bottom>
      <diagonal/>
    </border>
    <border>
      <left/>
      <right/>
      <top style="thin">
        <color indexed="64"/>
      </top>
      <bottom style="hair">
        <color theme="2" tint="-0.24994659260841701"/>
      </bottom>
      <diagonal/>
    </border>
    <border>
      <left style="hair">
        <color theme="2" tint="-0.24994659260841701"/>
      </left>
      <right/>
      <top style="hair">
        <color theme="2" tint="-0.24994659260841701"/>
      </top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 style="hair">
        <color theme="2" tint="-0.24994659260841701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 style="thin">
        <color indexed="64"/>
      </left>
      <right/>
      <top style="hair">
        <color theme="1" tint="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/>
    <xf numFmtId="0" fontId="3" fillId="3" borderId="6" xfId="0" applyFont="1" applyFill="1" applyBorder="1"/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3" xfId="0" applyFont="1" applyBorder="1"/>
    <xf numFmtId="4" fontId="7" fillId="6" borderId="21" xfId="0" applyNumberFormat="1" applyFont="1" applyFill="1" applyBorder="1" applyAlignment="1">
      <alignment horizontal="left" vertical="center" indent="1"/>
    </xf>
    <xf numFmtId="3" fontId="2" fillId="6" borderId="8" xfId="0" applyNumberFormat="1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center" indent="1"/>
    </xf>
    <xf numFmtId="164" fontId="7" fillId="0" borderId="10" xfId="0" applyNumberFormat="1" applyFont="1" applyBorder="1" applyAlignment="1">
      <alignment horizontal="right" vertical="center" indent="1"/>
    </xf>
    <xf numFmtId="164" fontId="7" fillId="0" borderId="15" xfId="0" applyNumberFormat="1" applyFont="1" applyBorder="1" applyAlignment="1">
      <alignment horizontal="right" vertical="center" indent="1"/>
    </xf>
    <xf numFmtId="0" fontId="3" fillId="5" borderId="23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0" fontId="2" fillId="0" borderId="10" xfId="2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center" vertical="center"/>
    </xf>
    <xf numFmtId="165" fontId="3" fillId="0" borderId="26" xfId="2" applyNumberFormat="1" applyFont="1" applyBorder="1" applyAlignment="1">
      <alignment horizontal="center" vertical="center"/>
    </xf>
    <xf numFmtId="0" fontId="3" fillId="4" borderId="7" xfId="0" applyFont="1" applyFill="1" applyBorder="1"/>
    <xf numFmtId="0" fontId="3" fillId="4" borderId="19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indent="1"/>
    </xf>
    <xf numFmtId="0" fontId="7" fillId="5" borderId="23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centerContinuous" vertical="center"/>
    </xf>
    <xf numFmtId="4" fontId="4" fillId="2" borderId="10" xfId="0" applyNumberFormat="1" applyFont="1" applyFill="1" applyBorder="1" applyAlignment="1">
      <alignment horizontal="right" vertical="center" indent="1"/>
    </xf>
    <xf numFmtId="0" fontId="2" fillId="0" borderId="18" xfId="0" applyFont="1" applyBorder="1"/>
    <xf numFmtId="0" fontId="2" fillId="0" borderId="14" xfId="0" applyFont="1" applyBorder="1"/>
    <xf numFmtId="0" fontId="2" fillId="2" borderId="2" xfId="0" applyFont="1" applyFill="1" applyBorder="1"/>
    <xf numFmtId="0" fontId="2" fillId="2" borderId="0" xfId="0" applyFont="1" applyFill="1"/>
    <xf numFmtId="4" fontId="5" fillId="2" borderId="0" xfId="0" applyNumberFormat="1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4" fontId="4" fillId="2" borderId="1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14" xfId="0" applyFont="1" applyFill="1" applyBorder="1" applyAlignment="1">
      <alignment horizontal="left" vertical="center" indent="1"/>
    </xf>
    <xf numFmtId="0" fontId="3" fillId="3" borderId="23" xfId="0" applyFont="1" applyFill="1" applyBorder="1" applyAlignment="1">
      <alignment horizontal="left" vertical="center"/>
    </xf>
    <xf numFmtId="0" fontId="2" fillId="3" borderId="7" xfId="0" applyFont="1" applyFill="1" applyBorder="1"/>
    <xf numFmtId="0" fontId="2" fillId="3" borderId="8" xfId="0" applyFont="1" applyFill="1" applyBorder="1"/>
    <xf numFmtId="164" fontId="4" fillId="0" borderId="10" xfId="0" applyNumberFormat="1" applyFont="1" applyBorder="1" applyAlignment="1">
      <alignment horizontal="right" vertical="center" indent="1"/>
    </xf>
    <xf numFmtId="10" fontId="4" fillId="0" borderId="27" xfId="2" applyNumberFormat="1" applyFont="1" applyBorder="1" applyAlignment="1">
      <alignment horizontal="right" vertical="center" indent="1"/>
    </xf>
    <xf numFmtId="164" fontId="4" fillId="0" borderId="28" xfId="0" applyNumberFormat="1" applyFont="1" applyBorder="1" applyAlignment="1">
      <alignment horizontal="right" vertical="center" indent="1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7" borderId="0" xfId="0" applyFont="1" applyFill="1"/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Border="1"/>
    <xf numFmtId="43" fontId="8" fillId="7" borderId="0" xfId="1" applyFont="1" applyFill="1" applyBorder="1" applyProtection="1">
      <protection locked="0"/>
    </xf>
    <xf numFmtId="4" fontId="5" fillId="2" borderId="29" xfId="0" applyNumberFormat="1" applyFont="1" applyFill="1" applyBorder="1" applyAlignment="1">
      <alignment horizontal="right" vertical="center" indent="1"/>
    </xf>
    <xf numFmtId="0" fontId="2" fillId="2" borderId="25" xfId="0" applyFont="1" applyFill="1" applyBorder="1"/>
    <xf numFmtId="0" fontId="3" fillId="4" borderId="23" xfId="0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0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64" fontId="2" fillId="2" borderId="1" xfId="0" applyNumberFormat="1" applyFont="1" applyFill="1" applyBorder="1" applyAlignment="1">
      <alignment horizontal="center" vertical="center"/>
    </xf>
    <xf numFmtId="10" fontId="2" fillId="2" borderId="10" xfId="2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0" fontId="2" fillId="2" borderId="15" xfId="2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14" fillId="0" borderId="15" xfId="0" applyNumberFormat="1" applyFont="1" applyBorder="1" applyAlignment="1">
      <alignment horizontal="right" vertical="center" indent="1"/>
    </xf>
    <xf numFmtId="4" fontId="15" fillId="0" borderId="15" xfId="0" applyNumberFormat="1" applyFont="1" applyBorder="1" applyAlignment="1">
      <alignment horizontal="right" vertical="center" indent="1"/>
    </xf>
    <xf numFmtId="4" fontId="16" fillId="0" borderId="19" xfId="0" applyNumberFormat="1" applyFont="1" applyBorder="1" applyAlignment="1">
      <alignment horizontal="right" vertical="center" indent="1"/>
    </xf>
    <xf numFmtId="0" fontId="2" fillId="2" borderId="31" xfId="0" applyFont="1" applyFill="1" applyBorder="1" applyAlignment="1">
      <alignment vertical="center"/>
    </xf>
    <xf numFmtId="0" fontId="2" fillId="0" borderId="32" xfId="0" applyFont="1" applyBorder="1"/>
    <xf numFmtId="0" fontId="2" fillId="2" borderId="33" xfId="0" applyFont="1" applyFill="1" applyBorder="1" applyAlignment="1">
      <alignment vertical="center"/>
    </xf>
    <xf numFmtId="0" fontId="2" fillId="0" borderId="34" xfId="0" applyFont="1" applyBorder="1"/>
    <xf numFmtId="4" fontId="2" fillId="0" borderId="30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0" fontId="2" fillId="2" borderId="36" xfId="0" applyFont="1" applyFill="1" applyBorder="1" applyAlignment="1">
      <alignment horizontal="left" vertical="center"/>
    </xf>
    <xf numFmtId="164" fontId="5" fillId="0" borderId="28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left" vertical="center"/>
    </xf>
    <xf numFmtId="164" fontId="9" fillId="0" borderId="19" xfId="0" applyNumberFormat="1" applyFont="1" applyBorder="1" applyAlignment="1">
      <alignment horizontal="right" vertical="center" inden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1"/>
  <sheetViews>
    <sheetView tabSelected="1" zoomScale="66" zoomScaleNormal="66" zoomScaleSheetLayoutView="66" workbookViewId="0">
      <selection activeCell="B2" sqref="B2:O30"/>
    </sheetView>
  </sheetViews>
  <sheetFormatPr defaultColWidth="9.109375" defaultRowHeight="13.2"/>
  <cols>
    <col min="1" max="1" width="5" style="1" customWidth="1"/>
    <col min="2" max="2" width="3.33203125" style="2" customWidth="1"/>
    <col min="3" max="3" width="14" style="1" customWidth="1"/>
    <col min="4" max="4" width="14.5546875" style="1" customWidth="1"/>
    <col min="5" max="5" width="12.5546875" style="1" customWidth="1"/>
    <col min="6" max="6" width="1.5546875" style="1" customWidth="1"/>
    <col min="7" max="7" width="19.33203125" style="1" customWidth="1"/>
    <col min="8" max="8" width="13.88671875" style="1" customWidth="1"/>
    <col min="9" max="9" width="2.44140625" style="1" customWidth="1"/>
    <col min="10" max="10" width="11.5546875" style="1" customWidth="1"/>
    <col min="11" max="11" width="10.109375" style="1" customWidth="1"/>
    <col min="12" max="12" width="4.109375" style="1" customWidth="1"/>
    <col min="13" max="13" width="10.109375" style="1" customWidth="1"/>
    <col min="14" max="14" width="9.6640625" style="1" customWidth="1"/>
    <col min="15" max="15" width="1.6640625" style="1" customWidth="1"/>
    <col min="16" max="18" width="0" style="1" hidden="1" customWidth="1"/>
    <col min="19" max="19" width="11.109375" style="1" hidden="1" customWidth="1"/>
    <col min="20" max="23" width="0" style="1" hidden="1" customWidth="1"/>
    <col min="24" max="24" width="9.109375" style="1"/>
    <col min="25" max="25" width="11.6640625" style="1" customWidth="1"/>
    <col min="26" max="26" width="12.44140625" style="1" customWidth="1"/>
    <col min="27" max="27" width="10.6640625" style="1" customWidth="1"/>
    <col min="28" max="28" width="13.6640625" style="1" customWidth="1"/>
    <col min="29" max="30" width="10.6640625" style="1" customWidth="1"/>
    <col min="31" max="31" width="16.44140625" style="1" customWidth="1"/>
    <col min="32" max="32" width="15" style="1" customWidth="1"/>
    <col min="33" max="33" width="17.109375" style="1" customWidth="1"/>
    <col min="34" max="16384" width="9.109375" style="1"/>
  </cols>
  <sheetData>
    <row r="1" spans="1:24">
      <c r="A1" s="43"/>
      <c r="B1" s="45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61"/>
      <c r="Q1" s="61"/>
      <c r="R1" s="61"/>
      <c r="S1" s="61"/>
      <c r="T1" s="61"/>
      <c r="U1" s="61"/>
      <c r="V1" s="61"/>
      <c r="W1" s="61"/>
      <c r="X1" s="43"/>
    </row>
    <row r="2" spans="1:24" ht="15.6">
      <c r="A2" s="43"/>
      <c r="B2" s="12"/>
      <c r="C2" s="69" t="s">
        <v>63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48"/>
      <c r="P2" s="61"/>
      <c r="Q2" s="61"/>
      <c r="R2" s="61"/>
      <c r="S2" s="61"/>
      <c r="T2" s="61"/>
      <c r="U2" s="61"/>
      <c r="V2" s="61"/>
      <c r="W2" s="61"/>
      <c r="X2" s="43"/>
    </row>
    <row r="3" spans="1:24" ht="18.75" customHeight="1">
      <c r="A3" s="43"/>
      <c r="B3" s="12"/>
      <c r="C3" s="69" t="s">
        <v>64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48"/>
      <c r="P3" s="61"/>
      <c r="Q3" s="61"/>
      <c r="R3" s="61"/>
      <c r="S3" s="61"/>
      <c r="T3" s="61"/>
      <c r="U3" s="61"/>
      <c r="V3" s="61"/>
      <c r="W3" s="61"/>
      <c r="X3" s="43"/>
    </row>
    <row r="4" spans="1:24" ht="18.75" customHeight="1">
      <c r="A4" s="43"/>
      <c r="B4" s="14"/>
      <c r="C4" s="48"/>
      <c r="D4" s="72" t="s">
        <v>60</v>
      </c>
      <c r="E4" s="73" t="s">
        <v>59</v>
      </c>
      <c r="F4" s="48"/>
      <c r="G4" s="37" t="s">
        <v>37</v>
      </c>
      <c r="H4" s="38"/>
      <c r="I4" s="48"/>
      <c r="J4" s="48"/>
      <c r="K4" s="48"/>
      <c r="L4" s="48"/>
      <c r="M4" s="48"/>
      <c r="N4" s="48"/>
      <c r="O4" s="48"/>
      <c r="P4" s="61"/>
      <c r="Q4" s="61"/>
      <c r="R4" s="61"/>
      <c r="S4" s="61"/>
      <c r="T4" s="61"/>
      <c r="U4" s="61"/>
      <c r="V4" s="61"/>
      <c r="W4" s="61"/>
      <c r="X4" s="43"/>
    </row>
    <row r="5" spans="1:24" ht="33" customHeight="1">
      <c r="A5" s="43"/>
      <c r="B5" s="14"/>
      <c r="C5" s="67" t="s">
        <v>19</v>
      </c>
      <c r="D5" s="34"/>
      <c r="E5" s="35" t="s">
        <v>18</v>
      </c>
      <c r="F5" s="48"/>
      <c r="G5" s="28" t="s">
        <v>19</v>
      </c>
      <c r="H5" s="29" t="s">
        <v>36</v>
      </c>
      <c r="I5" s="48"/>
      <c r="J5" s="5" t="s">
        <v>67</v>
      </c>
      <c r="K5" s="6"/>
      <c r="L5" s="7"/>
      <c r="M5" s="46" t="s">
        <v>17</v>
      </c>
      <c r="N5" s="47" t="s">
        <v>65</v>
      </c>
      <c r="O5" s="48"/>
      <c r="P5" s="61"/>
      <c r="Q5" s="61"/>
      <c r="R5" s="61"/>
      <c r="S5" s="61"/>
      <c r="T5" s="61"/>
      <c r="U5" s="61"/>
      <c r="V5" s="61"/>
      <c r="W5" s="61"/>
      <c r="X5" s="43"/>
    </row>
    <row r="6" spans="1:24" ht="18" customHeight="1">
      <c r="A6" s="43"/>
      <c r="B6" s="68">
        <v>1</v>
      </c>
      <c r="C6" s="8" t="s">
        <v>0</v>
      </c>
      <c r="D6" s="3"/>
      <c r="E6" s="39">
        <v>112682.79</v>
      </c>
      <c r="F6" s="48"/>
      <c r="G6" s="8" t="s">
        <v>26</v>
      </c>
      <c r="H6" s="39">
        <v>87.19</v>
      </c>
      <c r="I6" s="48"/>
      <c r="J6" s="8" t="s">
        <v>66</v>
      </c>
      <c r="K6" s="3"/>
      <c r="L6" s="4"/>
      <c r="M6" s="78">
        <v>1.0495000000000001</v>
      </c>
      <c r="N6" s="79">
        <v>0.59499999999999997</v>
      </c>
      <c r="O6" s="48"/>
      <c r="P6" s="61"/>
      <c r="Q6" s="61"/>
      <c r="R6" s="61"/>
      <c r="S6" s="61"/>
      <c r="T6" s="61"/>
      <c r="U6" s="61"/>
      <c r="V6" s="61"/>
      <c r="W6" s="61"/>
      <c r="X6" s="43"/>
    </row>
    <row r="7" spans="1:24" ht="18" customHeight="1">
      <c r="A7" s="43"/>
      <c r="B7" s="68">
        <v>2</v>
      </c>
      <c r="C7" s="8" t="s">
        <v>1</v>
      </c>
      <c r="D7" s="3"/>
      <c r="E7" s="39">
        <v>4894.5882644846251</v>
      </c>
      <c r="F7" s="48"/>
      <c r="G7" s="8" t="s">
        <v>27</v>
      </c>
      <c r="H7" s="39">
        <v>75.17</v>
      </c>
      <c r="I7" s="48"/>
      <c r="J7" s="8" t="s">
        <v>12</v>
      </c>
      <c r="K7" s="3"/>
      <c r="L7" s="4"/>
      <c r="M7" s="78">
        <v>1.0452999999999999</v>
      </c>
      <c r="N7" s="79">
        <v>0.59499999999999997</v>
      </c>
      <c r="O7" s="48"/>
      <c r="P7" s="61"/>
      <c r="Q7" s="61"/>
      <c r="R7" s="61"/>
      <c r="S7" s="61"/>
      <c r="T7" s="61"/>
      <c r="U7" s="61"/>
      <c r="V7" s="61"/>
      <c r="W7" s="61"/>
      <c r="X7" s="43"/>
    </row>
    <row r="8" spans="1:24" ht="18" customHeight="1">
      <c r="A8" s="43"/>
      <c r="B8" s="68">
        <v>3</v>
      </c>
      <c r="C8" s="8" t="s">
        <v>2</v>
      </c>
      <c r="D8" s="3"/>
      <c r="E8" s="39">
        <v>0</v>
      </c>
      <c r="F8" s="48"/>
      <c r="G8" s="8" t="s">
        <v>28</v>
      </c>
      <c r="H8" s="39"/>
      <c r="I8" s="48"/>
      <c r="J8" s="8" t="s">
        <v>13</v>
      </c>
      <c r="K8" s="3"/>
      <c r="L8" s="4"/>
      <c r="M8" s="78">
        <v>1.7650999999999999</v>
      </c>
      <c r="N8" s="79">
        <v>0.621</v>
      </c>
      <c r="O8" s="48"/>
      <c r="P8" s="61"/>
      <c r="Q8" s="61"/>
      <c r="R8" s="61"/>
      <c r="S8" s="61"/>
      <c r="T8" s="61"/>
      <c r="U8" s="61"/>
      <c r="V8" s="61"/>
      <c r="W8" s="61"/>
      <c r="X8" s="43"/>
    </row>
    <row r="9" spans="1:24" ht="18" customHeight="1">
      <c r="A9" s="43"/>
      <c r="B9" s="68">
        <v>4</v>
      </c>
      <c r="C9" s="8" t="s">
        <v>3</v>
      </c>
      <c r="D9" s="3"/>
      <c r="E9" s="39">
        <v>42422.116999999998</v>
      </c>
      <c r="F9" s="48"/>
      <c r="G9" s="8" t="s">
        <v>69</v>
      </c>
      <c r="H9" s="39">
        <v>3882.31</v>
      </c>
      <c r="I9" s="48"/>
      <c r="J9" s="8" t="s">
        <v>14</v>
      </c>
      <c r="K9" s="3"/>
      <c r="L9" s="4"/>
      <c r="M9" s="78">
        <v>1.6913</v>
      </c>
      <c r="N9" s="79">
        <v>0.621</v>
      </c>
      <c r="O9" s="48"/>
      <c r="P9" s="61"/>
      <c r="Q9" s="61"/>
      <c r="R9" s="61"/>
      <c r="S9" s="61"/>
      <c r="T9" s="61"/>
      <c r="U9" s="61"/>
      <c r="V9" s="61"/>
      <c r="W9" s="61"/>
      <c r="X9" s="43"/>
    </row>
    <row r="10" spans="1:24" ht="18" customHeight="1">
      <c r="A10" s="43"/>
      <c r="B10" s="68">
        <v>5</v>
      </c>
      <c r="C10" s="8" t="s">
        <v>4</v>
      </c>
      <c r="D10" s="3"/>
      <c r="E10" s="39">
        <v>6143.47</v>
      </c>
      <c r="F10" s="48"/>
      <c r="G10" s="8" t="s">
        <v>30</v>
      </c>
      <c r="H10" s="39">
        <v>4673.84</v>
      </c>
      <c r="I10" s="48"/>
      <c r="J10" s="8" t="s">
        <v>15</v>
      </c>
      <c r="K10" s="3"/>
      <c r="L10" s="4"/>
      <c r="M10" s="78">
        <v>1.7650999999999999</v>
      </c>
      <c r="N10" s="79">
        <v>0.621</v>
      </c>
      <c r="O10" s="48"/>
      <c r="P10" s="61"/>
      <c r="Q10" s="61"/>
      <c r="R10" s="61"/>
      <c r="S10" s="61"/>
      <c r="T10" s="61"/>
      <c r="U10" s="61"/>
      <c r="V10" s="61"/>
      <c r="W10" s="61"/>
      <c r="X10" s="43"/>
    </row>
    <row r="11" spans="1:24" ht="18" customHeight="1">
      <c r="A11" s="43"/>
      <c r="B11" s="68">
        <v>6</v>
      </c>
      <c r="C11" s="8" t="s">
        <v>5</v>
      </c>
      <c r="D11" s="3"/>
      <c r="E11" s="39">
        <v>40715.951000000001</v>
      </c>
      <c r="F11" s="48"/>
      <c r="G11" s="8" t="s">
        <v>31</v>
      </c>
      <c r="H11" s="39">
        <v>2438.5500000000002</v>
      </c>
      <c r="I11" s="48"/>
      <c r="J11" s="9" t="s">
        <v>16</v>
      </c>
      <c r="K11" s="10"/>
      <c r="L11" s="11"/>
      <c r="M11" s="80">
        <v>1.6913</v>
      </c>
      <c r="N11" s="81">
        <v>0.621</v>
      </c>
      <c r="O11" s="48"/>
      <c r="P11" s="61"/>
      <c r="Q11" s="61"/>
      <c r="R11" s="61"/>
      <c r="S11" s="61"/>
      <c r="T11" s="61"/>
      <c r="U11" s="61"/>
      <c r="V11" s="61"/>
      <c r="W11" s="61"/>
      <c r="X11" s="43"/>
    </row>
    <row r="12" spans="1:24" ht="18" customHeight="1">
      <c r="A12" s="43"/>
      <c r="B12" s="68">
        <v>7</v>
      </c>
      <c r="C12" s="8" t="s">
        <v>6</v>
      </c>
      <c r="D12" s="3"/>
      <c r="E12" s="39">
        <v>169.673</v>
      </c>
      <c r="F12" s="48"/>
      <c r="G12" s="8" t="s">
        <v>32</v>
      </c>
      <c r="H12" s="39">
        <v>3412.96</v>
      </c>
      <c r="I12" s="48"/>
      <c r="J12" s="82" t="s">
        <v>68</v>
      </c>
      <c r="K12" s="48"/>
      <c r="L12" s="48"/>
      <c r="M12" s="48"/>
      <c r="N12" s="48"/>
      <c r="O12" s="48"/>
      <c r="P12" s="61"/>
      <c r="Q12" s="61"/>
      <c r="R12" s="61"/>
      <c r="S12" s="61"/>
      <c r="T12" s="61"/>
      <c r="U12" s="61"/>
      <c r="V12" s="61"/>
      <c r="W12" s="61"/>
      <c r="X12" s="43"/>
    </row>
    <row r="13" spans="1:24" ht="18" customHeight="1">
      <c r="A13" s="43"/>
      <c r="B13" s="68">
        <v>8</v>
      </c>
      <c r="C13" s="9" t="s">
        <v>7</v>
      </c>
      <c r="D13" s="10"/>
      <c r="E13" s="49">
        <v>294.88600000000002</v>
      </c>
      <c r="F13" s="48"/>
      <c r="G13" s="8" t="s">
        <v>33</v>
      </c>
      <c r="H13" s="39">
        <v>3557.32</v>
      </c>
      <c r="I13" s="48"/>
      <c r="J13" s="48"/>
      <c r="K13" s="48"/>
      <c r="L13" s="48"/>
      <c r="M13" s="48"/>
      <c r="N13" s="48"/>
      <c r="O13" s="48"/>
      <c r="P13" s="61"/>
      <c r="Q13" s="61"/>
      <c r="R13" s="61"/>
      <c r="S13" s="61"/>
      <c r="T13" s="61"/>
      <c r="U13" s="61"/>
      <c r="V13" s="61"/>
      <c r="W13" s="61"/>
      <c r="X13" s="43"/>
    </row>
    <row r="14" spans="1:24" ht="18" customHeight="1">
      <c r="A14" s="43"/>
      <c r="B14" s="48"/>
      <c r="C14" s="88" t="s">
        <v>71</v>
      </c>
      <c r="D14" s="89"/>
      <c r="E14" s="92">
        <f>E8+E9+E12</f>
        <v>42591.79</v>
      </c>
      <c r="F14" s="44"/>
      <c r="G14" s="8" t="s">
        <v>49</v>
      </c>
      <c r="H14" s="83">
        <f>(H8*E8+H9*E9+H10*E12)/(E8+E9+E12)</f>
        <v>3885.4632196625216</v>
      </c>
      <c r="I14" s="48"/>
      <c r="J14" s="48"/>
      <c r="K14" s="48"/>
      <c r="L14" s="48"/>
      <c r="M14" s="48"/>
      <c r="N14" s="48"/>
      <c r="O14" s="48"/>
      <c r="P14" s="61"/>
      <c r="Q14" s="61"/>
      <c r="R14" s="61"/>
      <c r="S14" s="61"/>
      <c r="T14" s="61"/>
      <c r="U14" s="61"/>
      <c r="V14" s="61"/>
      <c r="W14" s="61"/>
      <c r="X14" s="43"/>
    </row>
    <row r="15" spans="1:24" ht="18" customHeight="1">
      <c r="A15" s="43"/>
      <c r="B15" s="48"/>
      <c r="C15" s="90" t="s">
        <v>72</v>
      </c>
      <c r="D15" s="91"/>
      <c r="E15" s="93">
        <f>E10+E11+E13</f>
        <v>47154.307000000001</v>
      </c>
      <c r="F15" s="44"/>
      <c r="G15" s="9" t="s">
        <v>50</v>
      </c>
      <c r="H15" s="84">
        <f>(H12*E11+H11*E10+H13*E13)/(E10+E11+E13)</f>
        <v>3286.9123653748111</v>
      </c>
      <c r="I15" s="48"/>
      <c r="J15" s="48"/>
      <c r="K15" s="48"/>
      <c r="L15" s="48"/>
      <c r="M15" s="48"/>
      <c r="N15" s="48"/>
      <c r="O15" s="48"/>
      <c r="P15" s="61"/>
      <c r="Q15" s="61"/>
      <c r="R15" s="61"/>
      <c r="S15" s="61"/>
      <c r="T15" s="61"/>
      <c r="U15" s="61"/>
      <c r="V15" s="61"/>
      <c r="W15" s="61"/>
      <c r="X15" s="43"/>
    </row>
    <row r="16" spans="1:24" ht="9.75" customHeight="1">
      <c r="A16" s="43"/>
      <c r="B16" s="48"/>
      <c r="C16" s="48"/>
      <c r="D16" s="48"/>
      <c r="E16" s="66"/>
      <c r="F16" s="65"/>
      <c r="G16" s="36"/>
      <c r="H16" s="12"/>
      <c r="I16" s="44"/>
      <c r="J16" s="48"/>
      <c r="K16" s="48"/>
      <c r="L16" s="48"/>
      <c r="M16" s="48"/>
      <c r="N16" s="48"/>
      <c r="O16" s="48"/>
      <c r="P16" s="61"/>
      <c r="Q16" s="61"/>
      <c r="R16" s="61"/>
      <c r="S16" s="61"/>
      <c r="T16" s="61"/>
      <c r="U16" s="61"/>
      <c r="V16" s="61"/>
      <c r="W16" s="61"/>
      <c r="X16" s="43"/>
    </row>
    <row r="17" spans="1:24" ht="18" customHeight="1">
      <c r="A17" s="43"/>
      <c r="B17" s="59"/>
      <c r="C17" s="25" t="s">
        <v>48</v>
      </c>
      <c r="D17" s="26"/>
      <c r="E17" s="27"/>
      <c r="F17" s="44"/>
      <c r="G17" s="18" t="s">
        <v>46</v>
      </c>
      <c r="H17" s="19"/>
      <c r="I17" s="74"/>
      <c r="J17" s="48"/>
      <c r="K17" s="48"/>
      <c r="L17" s="48"/>
      <c r="M17" s="48"/>
      <c r="N17" s="48"/>
      <c r="O17" s="48"/>
      <c r="P17" s="63"/>
      <c r="Q17" s="61"/>
      <c r="R17" s="64"/>
      <c r="S17" s="61"/>
      <c r="T17" s="61"/>
      <c r="U17" s="61"/>
      <c r="V17" s="61"/>
      <c r="W17" s="61"/>
      <c r="X17" s="43"/>
    </row>
    <row r="18" spans="1:24" ht="34.5" customHeight="1">
      <c r="A18" s="43"/>
      <c r="B18" s="59"/>
      <c r="C18" s="28" t="s">
        <v>19</v>
      </c>
      <c r="D18" s="13" t="s">
        <v>35</v>
      </c>
      <c r="E18" s="29" t="s">
        <v>34</v>
      </c>
      <c r="F18" s="48"/>
      <c r="G18" s="20" t="s">
        <v>19</v>
      </c>
      <c r="H18" s="21" t="s">
        <v>25</v>
      </c>
      <c r="I18" s="48"/>
      <c r="J18" s="53" t="s">
        <v>70</v>
      </c>
      <c r="K18" s="54"/>
      <c r="L18" s="54"/>
      <c r="M18" s="55"/>
      <c r="N18" s="48"/>
      <c r="O18" s="48"/>
      <c r="P18" s="61"/>
      <c r="Q18" s="61"/>
      <c r="R18" s="61"/>
      <c r="S18" s="61"/>
      <c r="T18" s="61"/>
      <c r="U18" s="61"/>
      <c r="V18" s="61"/>
      <c r="W18" s="61"/>
      <c r="X18" s="43"/>
    </row>
    <row r="19" spans="1:24" ht="18" customHeight="1">
      <c r="A19" s="43"/>
      <c r="B19" s="68"/>
      <c r="C19" s="8" t="s">
        <v>8</v>
      </c>
      <c r="D19" s="50">
        <f>E7*M6</f>
        <v>5136.8703835766146</v>
      </c>
      <c r="E19" s="30">
        <f t="shared" ref="E19:E26" si="0">IF(D19=0,0,D19/$D$27)</f>
        <v>1.848759125290771E-2</v>
      </c>
      <c r="F19" s="48"/>
      <c r="G19" s="8" t="s">
        <v>38</v>
      </c>
      <c r="H19" s="22">
        <f>H6*N6/(50*M6)</f>
        <v>0.98862410671748424</v>
      </c>
      <c r="I19" s="48"/>
      <c r="J19" s="8" t="s">
        <v>51</v>
      </c>
      <c r="K19" s="42"/>
      <c r="L19" s="17"/>
      <c r="M19" s="56">
        <v>121.9676</v>
      </c>
      <c r="N19" s="48"/>
      <c r="O19" s="48"/>
      <c r="P19" s="61"/>
      <c r="Q19" s="61"/>
      <c r="R19" s="61"/>
      <c r="S19" s="61"/>
      <c r="T19" s="61"/>
      <c r="U19" s="61"/>
      <c r="V19" s="61"/>
      <c r="W19" s="61"/>
      <c r="X19" s="43"/>
    </row>
    <row r="20" spans="1:24" ht="18" customHeight="1">
      <c r="A20" s="43"/>
      <c r="B20" s="68"/>
      <c r="C20" s="8" t="s">
        <v>9</v>
      </c>
      <c r="D20" s="50">
        <f>E6*M7</f>
        <v>117787.32038699999</v>
      </c>
      <c r="E20" s="30">
        <f t="shared" si="0"/>
        <v>0.42391644551754354</v>
      </c>
      <c r="F20" s="48"/>
      <c r="G20" s="8" t="s">
        <v>39</v>
      </c>
      <c r="H20" s="22">
        <f>(H7*N7)/(50*M7)</f>
        <v>0.8557571988902708</v>
      </c>
      <c r="I20" s="48"/>
      <c r="J20" s="8" t="s">
        <v>57</v>
      </c>
      <c r="K20" s="42"/>
      <c r="L20" s="17"/>
      <c r="M20" s="57">
        <v>0.1047</v>
      </c>
      <c r="N20" s="48"/>
      <c r="O20" s="48"/>
      <c r="P20" s="61"/>
      <c r="Q20" s="61"/>
      <c r="R20" s="61"/>
      <c r="S20" s="61"/>
      <c r="T20" s="61"/>
      <c r="U20" s="61"/>
      <c r="V20" s="61"/>
      <c r="W20" s="61"/>
      <c r="X20" s="43"/>
    </row>
    <row r="21" spans="1:24" ht="18" customHeight="1">
      <c r="A21" s="43"/>
      <c r="B21" s="68"/>
      <c r="C21" s="8" t="s">
        <v>20</v>
      </c>
      <c r="D21" s="50">
        <f>E8*M8</f>
        <v>0</v>
      </c>
      <c r="E21" s="30">
        <f t="shared" si="0"/>
        <v>0</v>
      </c>
      <c r="F21" s="48"/>
      <c r="G21" s="8" t="s">
        <v>40</v>
      </c>
      <c r="H21" s="22">
        <f>(H8*$N$8/$M$8)/1000</f>
        <v>0</v>
      </c>
      <c r="I21" s="48"/>
      <c r="J21" s="8" t="s">
        <v>58</v>
      </c>
      <c r="K21" s="42"/>
      <c r="L21" s="17"/>
      <c r="M21" s="58">
        <v>0.96350000000000002</v>
      </c>
      <c r="N21" s="48"/>
      <c r="O21" s="48"/>
      <c r="P21" s="61"/>
      <c r="Q21" s="61"/>
      <c r="R21" s="61"/>
      <c r="S21" s="61"/>
      <c r="T21" s="61"/>
      <c r="U21" s="61"/>
      <c r="V21" s="61"/>
      <c r="W21" s="61"/>
      <c r="X21" s="43"/>
    </row>
    <row r="22" spans="1:24" ht="18" customHeight="1">
      <c r="A22" s="43"/>
      <c r="B22" s="68"/>
      <c r="C22" s="8" t="s">
        <v>21</v>
      </c>
      <c r="D22" s="50">
        <f>E9*M8</f>
        <v>74879.278716699991</v>
      </c>
      <c r="E22" s="30">
        <f t="shared" si="0"/>
        <v>0.26949044746249518</v>
      </c>
      <c r="F22" s="48"/>
      <c r="G22" s="8" t="s">
        <v>29</v>
      </c>
      <c r="H22" s="22">
        <f>(H9*$N$8/$M$8)/1000</f>
        <v>1.3658798425018412</v>
      </c>
      <c r="I22" s="48"/>
      <c r="J22" s="15" t="s">
        <v>52</v>
      </c>
      <c r="K22" s="51" t="s">
        <v>53</v>
      </c>
      <c r="L22" s="40"/>
      <c r="M22" s="87">
        <f>ROUND(M19*H27*(1-M20),2)</f>
        <v>119.82</v>
      </c>
      <c r="N22" s="48"/>
      <c r="O22" s="48"/>
      <c r="P22" s="61"/>
      <c r="Q22" s="61"/>
      <c r="R22" s="61"/>
      <c r="S22" s="61"/>
      <c r="T22" s="61"/>
      <c r="U22" s="61"/>
      <c r="V22" s="61"/>
      <c r="W22" s="61"/>
      <c r="X22" s="43"/>
    </row>
    <row r="23" spans="1:24" ht="18" customHeight="1">
      <c r="A23" s="43"/>
      <c r="B23" s="68"/>
      <c r="C23" s="8" t="s">
        <v>10</v>
      </c>
      <c r="D23" s="50">
        <f>E12*M8</f>
        <v>299.48981229999998</v>
      </c>
      <c r="E23" s="30">
        <f t="shared" si="0"/>
        <v>1.0778635279400117E-3</v>
      </c>
      <c r="F23" s="48"/>
      <c r="G23" s="8" t="s">
        <v>10</v>
      </c>
      <c r="H23" s="22">
        <f>(H10*N10/M10)/1000</f>
        <v>1.6443570562574359</v>
      </c>
      <c r="I23" s="48"/>
      <c r="J23" s="16" t="s">
        <v>54</v>
      </c>
      <c r="K23" s="52" t="s">
        <v>55</v>
      </c>
      <c r="L23" s="41"/>
      <c r="M23" s="85">
        <f>M22/M21</f>
        <v>124.35910742086143</v>
      </c>
      <c r="N23" s="48"/>
      <c r="O23" s="48"/>
      <c r="P23" s="61"/>
      <c r="Q23" s="61"/>
      <c r="R23" s="61"/>
      <c r="S23" s="61"/>
      <c r="T23" s="61"/>
      <c r="U23" s="61"/>
      <c r="V23" s="61"/>
      <c r="W23" s="61"/>
      <c r="X23" s="43"/>
    </row>
    <row r="24" spans="1:24" ht="18" customHeight="1">
      <c r="A24" s="43"/>
      <c r="B24" s="68"/>
      <c r="C24" s="8" t="s">
        <v>22</v>
      </c>
      <c r="D24" s="50">
        <f>E10*M9</f>
        <v>10390.450811000001</v>
      </c>
      <c r="E24" s="30">
        <f t="shared" si="0"/>
        <v>3.7395221834167269E-2</v>
      </c>
      <c r="F24" s="48"/>
      <c r="G24" s="8" t="s">
        <v>41</v>
      </c>
      <c r="H24" s="22">
        <f>H11*N9/(M9*1000)</f>
        <v>0.89537015904925221</v>
      </c>
      <c r="I24" s="48"/>
      <c r="J24" s="15" t="s">
        <v>52</v>
      </c>
      <c r="K24" s="51" t="s">
        <v>53</v>
      </c>
      <c r="L24" s="40"/>
      <c r="M24" s="87">
        <f>ROUND(H27*M19,2)</f>
        <v>133.84</v>
      </c>
      <c r="N24" s="48"/>
      <c r="O24" s="48"/>
      <c r="P24" s="61"/>
      <c r="Q24" s="61"/>
      <c r="R24" s="61"/>
      <c r="S24" s="61"/>
      <c r="T24" s="61"/>
      <c r="U24" s="61"/>
      <c r="V24" s="61"/>
      <c r="W24" s="61"/>
      <c r="X24" s="43"/>
    </row>
    <row r="25" spans="1:24" ht="18" customHeight="1">
      <c r="A25" s="43"/>
      <c r="B25" s="68"/>
      <c r="C25" s="8" t="s">
        <v>23</v>
      </c>
      <c r="D25" s="50">
        <f>E11*M9</f>
        <v>68862.887926299998</v>
      </c>
      <c r="E25" s="30">
        <f t="shared" si="0"/>
        <v>0.24783746316561889</v>
      </c>
      <c r="F25" s="48"/>
      <c r="G25" s="8" t="s">
        <v>42</v>
      </c>
      <c r="H25" s="22">
        <f>H12*N9/(M9*1000)</f>
        <v>1.2531473777567552</v>
      </c>
      <c r="I25" s="48"/>
      <c r="J25" s="16" t="s">
        <v>56</v>
      </c>
      <c r="K25" s="52" t="s">
        <v>55</v>
      </c>
      <c r="L25" s="41"/>
      <c r="M25" s="86">
        <f>M24/M21</f>
        <v>138.91022314478465</v>
      </c>
      <c r="N25" s="48"/>
      <c r="O25" s="48"/>
      <c r="P25" s="61"/>
      <c r="Q25" s="61"/>
      <c r="R25" s="61"/>
      <c r="S25" s="61"/>
      <c r="T25" s="61"/>
      <c r="U25" s="61"/>
      <c r="V25" s="61"/>
      <c r="W25" s="61"/>
      <c r="X25" s="43"/>
    </row>
    <row r="26" spans="1:24" ht="18" customHeight="1">
      <c r="A26" s="43"/>
      <c r="B26" s="68"/>
      <c r="C26" s="8" t="s">
        <v>11</v>
      </c>
      <c r="D26" s="50">
        <f>E13*M11</f>
        <v>498.74069180000004</v>
      </c>
      <c r="E26" s="30">
        <f t="shared" si="0"/>
        <v>1.7949672393273264E-3</v>
      </c>
      <c r="F26" s="48"/>
      <c r="G26" s="94" t="s">
        <v>43</v>
      </c>
      <c r="H26" s="95">
        <f>H13*N11/(M11*1000)</f>
        <v>1.3061524980784014</v>
      </c>
      <c r="I26" s="48"/>
      <c r="J26" s="48"/>
      <c r="K26" s="48"/>
      <c r="L26" s="48"/>
      <c r="M26" s="48"/>
      <c r="N26" s="48"/>
      <c r="O26" s="48"/>
      <c r="P26" s="61"/>
      <c r="Q26" s="61"/>
      <c r="R26" s="61"/>
      <c r="S26" s="61"/>
      <c r="T26" s="61"/>
      <c r="U26" s="61"/>
      <c r="V26" s="61"/>
      <c r="W26" s="61"/>
      <c r="X26" s="43"/>
    </row>
    <row r="27" spans="1:24" ht="18" customHeight="1">
      <c r="A27" s="43"/>
      <c r="B27" s="68"/>
      <c r="C27" s="31" t="s">
        <v>47</v>
      </c>
      <c r="D27" s="32">
        <f>SUM(D19:D26)</f>
        <v>277855.03872867662</v>
      </c>
      <c r="E27" s="33">
        <f>SUM(E19:E26)</f>
        <v>1</v>
      </c>
      <c r="F27" s="48"/>
      <c r="G27" s="96" t="s">
        <v>24</v>
      </c>
      <c r="H27" s="97">
        <f>SUMPRODUCT(H19:H26,D19:D26)/D27</f>
        <v>1.0973147245418897</v>
      </c>
      <c r="I27" s="48"/>
      <c r="J27" s="48"/>
      <c r="K27" s="48"/>
      <c r="L27" s="48"/>
      <c r="M27" s="48"/>
      <c r="N27" s="48"/>
      <c r="O27" s="48"/>
      <c r="P27" s="61"/>
      <c r="Q27" s="61"/>
      <c r="R27" s="61"/>
      <c r="S27" s="61"/>
      <c r="T27" s="61"/>
      <c r="U27" s="61"/>
      <c r="V27" s="61"/>
      <c r="W27" s="61"/>
      <c r="X27" s="43"/>
    </row>
    <row r="28" spans="1:24" ht="18" customHeight="1">
      <c r="A28" s="43"/>
      <c r="B28" s="60"/>
      <c r="C28" s="75" t="s">
        <v>61</v>
      </c>
      <c r="D28" s="48"/>
      <c r="E28" s="76">
        <f>E21+E22+E23</f>
        <v>0.27056831099043521</v>
      </c>
      <c r="F28" s="48"/>
      <c r="G28" s="8" t="s">
        <v>44</v>
      </c>
      <c r="H28" s="23">
        <f>(H21*D21+H22*D22+H23*D23)/(D21+D22+D23)</f>
        <v>1.3669892127417291</v>
      </c>
      <c r="I28" s="48"/>
      <c r="J28" s="48"/>
      <c r="K28" s="48"/>
      <c r="L28" s="48"/>
      <c r="M28" s="48"/>
      <c r="N28" s="48"/>
      <c r="O28" s="48"/>
      <c r="P28" s="61"/>
      <c r="Q28" s="61"/>
      <c r="R28" s="61"/>
      <c r="S28" s="61"/>
      <c r="T28" s="61"/>
      <c r="U28" s="61"/>
      <c r="V28" s="61"/>
      <c r="W28" s="61"/>
      <c r="X28" s="43"/>
    </row>
    <row r="29" spans="1:24" ht="18" customHeight="1">
      <c r="A29" s="43"/>
      <c r="B29" s="59"/>
      <c r="C29" s="75" t="s">
        <v>62</v>
      </c>
      <c r="D29" s="48"/>
      <c r="E29" s="76">
        <f>E24+E25+E26</f>
        <v>0.28702765223911347</v>
      </c>
      <c r="F29" s="48"/>
      <c r="G29" s="9" t="s">
        <v>45</v>
      </c>
      <c r="H29" s="24">
        <f>(H24*D24+H25*D25+H26*D26)/(D24+D25+D26)</f>
        <v>1.2068660668703113</v>
      </c>
      <c r="I29" s="48"/>
      <c r="J29" s="48"/>
      <c r="K29" s="48"/>
      <c r="L29" s="48"/>
      <c r="M29" s="48"/>
      <c r="N29" s="48"/>
      <c r="O29" s="48"/>
      <c r="P29" s="61"/>
      <c r="Q29" s="61"/>
      <c r="R29" s="61"/>
      <c r="S29" s="61"/>
      <c r="T29" s="61"/>
      <c r="U29" s="61"/>
      <c r="V29" s="61"/>
      <c r="W29" s="61"/>
      <c r="X29" s="43"/>
    </row>
    <row r="30" spans="1:24" ht="8.25" customHeight="1">
      <c r="A30" s="43"/>
      <c r="B30" s="59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77"/>
      <c r="O30" s="48"/>
      <c r="P30" s="61"/>
      <c r="Q30" s="61"/>
      <c r="R30" s="61"/>
      <c r="S30" s="61"/>
      <c r="T30" s="61"/>
      <c r="U30" s="61"/>
      <c r="V30" s="61"/>
      <c r="W30" s="61"/>
      <c r="X30" s="43"/>
    </row>
    <row r="31" spans="1:24" ht="18" hidden="1" customHeight="1">
      <c r="A31" s="61"/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43"/>
    </row>
    <row r="32" spans="1:24" ht="18" hidden="1" customHeight="1">
      <c r="A32" s="61"/>
      <c r="B32" s="6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43"/>
    </row>
    <row r="33" spans="1:36" ht="18" hidden="1" customHeight="1">
      <c r="A33" s="61"/>
      <c r="B33" s="6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43"/>
    </row>
    <row r="34" spans="1:36" ht="18" hidden="1" customHeight="1">
      <c r="A34" s="61"/>
      <c r="B34" s="6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43"/>
    </row>
    <row r="35" spans="1:36" ht="18" hidden="1" customHeight="1">
      <c r="A35" s="61"/>
      <c r="B35" s="62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43"/>
    </row>
    <row r="36" spans="1:36" ht="18" hidden="1" customHeight="1">
      <c r="A36" s="61"/>
      <c r="B36" s="6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43"/>
    </row>
    <row r="37" spans="1:36" ht="18" hidden="1" customHeight="1">
      <c r="A37" s="61"/>
      <c r="B37" s="6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43"/>
    </row>
    <row r="38" spans="1:36" ht="18" hidden="1" customHeight="1">
      <c r="A38" s="61"/>
      <c r="B38" s="6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43"/>
    </row>
    <row r="39" spans="1:36" ht="18" customHeight="1">
      <c r="A39" s="43"/>
      <c r="B39" s="45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AJ39" s="43"/>
    </row>
    <row r="40" spans="1:36" ht="18" customHeight="1"/>
    <row r="41" spans="1:36" ht="18" customHeight="1"/>
  </sheetData>
  <phoneticPr fontId="13" type="noConversion"/>
  <pageMargins left="0.31496062992125984" right="0.31496062992125984" top="0.27559055118110237" bottom="0.27559055118110237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</vt:lpstr>
      <vt:lpstr>OUTUBRO!Area_de_impressao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O Villareal</dc:creator>
  <cp:lastModifiedBy>Elisangeles Souza</cp:lastModifiedBy>
  <cp:lastPrinted>2021-11-12T16:23:36Z</cp:lastPrinted>
  <dcterms:created xsi:type="dcterms:W3CDTF">2021-11-10T10:37:33Z</dcterms:created>
  <dcterms:modified xsi:type="dcterms:W3CDTF">2021-11-12T16:23:43Z</dcterms:modified>
</cp:coreProperties>
</file>